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ECURSOS DIDÁCTICOS Y DE APOYO\ALMANAQUE DOCENTES\CONTROLES PARA DOCENTE\CALIFICACIONES\CONTROL ANUAL DE ESTADÍSTICA Y CALIF\"/>
    </mc:Choice>
  </mc:AlternateContent>
  <bookViews>
    <workbookView xWindow="0" yWindow="0" windowWidth="19320" windowHeight="7755" tabRatio="531"/>
  </bookViews>
  <sheets>
    <sheet name="DATOS" sheetId="6" r:id="rId1"/>
    <sheet name="911.1" sheetId="14" r:id="rId2"/>
    <sheet name="BIM 1" sheetId="7" r:id="rId3"/>
    <sheet name="BIM 2" sheetId="8" r:id="rId4"/>
    <sheet name="BIM 3" sheetId="9" r:id="rId5"/>
    <sheet name="BIM 4 " sheetId="10" r:id="rId6"/>
    <sheet name="BIM 5" sheetId="11" r:id="rId7"/>
    <sheet name="FINALES" sheetId="12" r:id="rId8"/>
    <sheet name="GRÁFICA" sheetId="13" r:id="rId9"/>
    <sheet name="911_CIERRE" sheetId="15" r:id="rId10"/>
  </sheets>
  <definedNames>
    <definedName name="_xlnm._FilterDatabase" localSheetId="1" hidden="1">'911.1'!$A$6:$K$49</definedName>
    <definedName name="_xlnm._FilterDatabase" localSheetId="9" hidden="1">'911_CIERRE'!$A$6:$K$49</definedName>
    <definedName name="_xlnm._FilterDatabase" localSheetId="2" hidden="1">'BIM 1'!$A$5:$I$48</definedName>
    <definedName name="_xlnm._FilterDatabase" localSheetId="3" hidden="1">'BIM 2'!$A$5:$I$48</definedName>
    <definedName name="_xlnm._FilterDatabase" localSheetId="4" hidden="1">'BIM 3'!$A$5:$I$48</definedName>
    <definedName name="_xlnm._FilterDatabase" localSheetId="5" hidden="1">'BIM 4 '!$A$5:$I$48</definedName>
    <definedName name="_xlnm._FilterDatabase" localSheetId="6" hidden="1">'BIM 5'!$A$5:$I$48</definedName>
    <definedName name="_xlnm._FilterDatabase" localSheetId="0" hidden="1">DATOS!$B$7:$D$48</definedName>
    <definedName name="_xlnm._FilterDatabase" localSheetId="7" hidden="1">FINALES!$A$5:$I$48</definedName>
    <definedName name="_xlnm.Print_Area" localSheetId="2">'BIM 1'!$A$1:$N$49</definedName>
    <definedName name="_xlnm.Print_Area" localSheetId="3">'BIM 2'!$A$1:$N$50</definedName>
    <definedName name="_xlnm.Print_Area" localSheetId="4">'BIM 3'!$A$1:$N$50</definedName>
    <definedName name="_xlnm.Print_Area" localSheetId="5">'BIM 4 '!$A$1:$N$50</definedName>
    <definedName name="_xlnm.Print_Area" localSheetId="6">'BIM 5'!$A$1:$N$50</definedName>
    <definedName name="_xlnm.Print_Area" localSheetId="0">DATOS!$A$1:$O$50</definedName>
    <definedName name="_xlnm.Print_Area" localSheetId="7">FINALES!$A$1:$M$50</definedName>
    <definedName name="Z_3A1A1638_6F58_42DE_85C3_D02C41DD0658_.wvu.FilterData" localSheetId="2" hidden="1">'BIM 1'!$A$5:$I$48</definedName>
    <definedName name="Z_3A1A1638_6F58_42DE_85C3_D02C41DD0658_.wvu.FilterData" localSheetId="3" hidden="1">'BIM 2'!$A$5:$I$48</definedName>
    <definedName name="Z_3A1A1638_6F58_42DE_85C3_D02C41DD0658_.wvu.FilterData" localSheetId="4" hidden="1">'BIM 3'!$A$5:$I$48</definedName>
    <definedName name="Z_3A1A1638_6F58_42DE_85C3_D02C41DD0658_.wvu.FilterData" localSheetId="5" hidden="1">'BIM 4 '!$A$5:$I$48</definedName>
    <definedName name="Z_3A1A1638_6F58_42DE_85C3_D02C41DD0658_.wvu.FilterData" localSheetId="6" hidden="1">'BIM 5'!$A$5:$I$48</definedName>
    <definedName name="Z_3A1A1638_6F58_42DE_85C3_D02C41DD0658_.wvu.FilterData" localSheetId="0" hidden="1">DATOS!$B$7:$D$48</definedName>
    <definedName name="Z_3A1A1638_6F58_42DE_85C3_D02C41DD0658_.wvu.FilterData" localSheetId="7" hidden="1">FINALES!$A$5:$I$48</definedName>
  </definedNames>
  <calcPr calcId="162913"/>
  <customWorkbookViews>
    <customWorkbookView name="PAG1" guid="{3A1A1638-6F58-42DE-85C3-D02C41DD0658}" maximized="1" xWindow="-8" yWindow="-8" windowWidth="1382" windowHeight="744" tabRatio="617" activeSheetId="6"/>
  </customWorkbookViews>
</workbook>
</file>

<file path=xl/calcChain.xml><?xml version="1.0" encoding="utf-8"?>
<calcChain xmlns="http://schemas.openxmlformats.org/spreadsheetml/2006/main">
  <c r="H1" i="15" l="1"/>
  <c r="E3" i="13"/>
  <c r="F35" i="13"/>
  <c r="B35" i="13"/>
  <c r="F3" i="15"/>
  <c r="F2" i="15"/>
  <c r="C8" i="15"/>
  <c r="C9" i="15"/>
  <c r="C10" i="15"/>
  <c r="C11" i="15"/>
  <c r="C12" i="15"/>
  <c r="C13" i="15"/>
  <c r="C14" i="15"/>
  <c r="C15" i="15"/>
  <c r="C16" i="15"/>
  <c r="C17" i="15"/>
  <c r="C18" i="15"/>
  <c r="C19" i="15"/>
  <c r="C20" i="15"/>
  <c r="C21" i="15"/>
  <c r="C22" i="15"/>
  <c r="C23" i="15"/>
  <c r="C24" i="15"/>
  <c r="C25" i="15"/>
  <c r="C26" i="15"/>
  <c r="C27" i="15"/>
  <c r="C28" i="15"/>
  <c r="C29" i="15"/>
  <c r="C30" i="15"/>
  <c r="C31" i="15"/>
  <c r="C32" i="15"/>
  <c r="C33" i="15"/>
  <c r="C34" i="15"/>
  <c r="C35" i="15"/>
  <c r="C36" i="15"/>
  <c r="C37" i="15"/>
  <c r="C38" i="15"/>
  <c r="C39" i="15"/>
  <c r="C40" i="15"/>
  <c r="C41" i="15"/>
  <c r="C42" i="15"/>
  <c r="C43" i="15"/>
  <c r="C44" i="15"/>
  <c r="C45" i="15"/>
  <c r="C46" i="15"/>
  <c r="C7" i="15"/>
  <c r="B8" i="15"/>
  <c r="H8" i="15" s="1"/>
  <c r="B9" i="15"/>
  <c r="I9" i="15" s="1"/>
  <c r="B10" i="15"/>
  <c r="H10" i="15" s="1"/>
  <c r="B11" i="15"/>
  <c r="I11" i="15" s="1"/>
  <c r="B12" i="15"/>
  <c r="H12" i="15" s="1"/>
  <c r="B13" i="15"/>
  <c r="I13" i="15" s="1"/>
  <c r="B14" i="15"/>
  <c r="H14" i="15" s="1"/>
  <c r="B15" i="15"/>
  <c r="I15" i="15" s="1"/>
  <c r="B16" i="15"/>
  <c r="H16" i="15" s="1"/>
  <c r="B17" i="15"/>
  <c r="I17" i="15" s="1"/>
  <c r="B18" i="15"/>
  <c r="H18" i="15" s="1"/>
  <c r="B19" i="15"/>
  <c r="I19" i="15" s="1"/>
  <c r="B20" i="15"/>
  <c r="H20" i="15" s="1"/>
  <c r="B21" i="15"/>
  <c r="I21" i="15" s="1"/>
  <c r="B22" i="15"/>
  <c r="H22" i="15" s="1"/>
  <c r="B23" i="15"/>
  <c r="I23" i="15" s="1"/>
  <c r="B24" i="15"/>
  <c r="H24" i="15" s="1"/>
  <c r="B25" i="15"/>
  <c r="I25" i="15" s="1"/>
  <c r="B26" i="15"/>
  <c r="H26" i="15" s="1"/>
  <c r="B27" i="15"/>
  <c r="I27" i="15" s="1"/>
  <c r="B28" i="15"/>
  <c r="H28" i="15" s="1"/>
  <c r="B29" i="15"/>
  <c r="I29" i="15" s="1"/>
  <c r="B30" i="15"/>
  <c r="H30" i="15" s="1"/>
  <c r="B31" i="15"/>
  <c r="I31" i="15" s="1"/>
  <c r="B32" i="15"/>
  <c r="H32" i="15" s="1"/>
  <c r="B33" i="15"/>
  <c r="I33" i="15" s="1"/>
  <c r="B34" i="15"/>
  <c r="H34" i="15" s="1"/>
  <c r="B35" i="15"/>
  <c r="I35" i="15" s="1"/>
  <c r="B36" i="15"/>
  <c r="H36" i="15" s="1"/>
  <c r="B37" i="15"/>
  <c r="I37" i="15" s="1"/>
  <c r="B38" i="15"/>
  <c r="H38" i="15" s="1"/>
  <c r="B39" i="15"/>
  <c r="I39" i="15" s="1"/>
  <c r="B40" i="15"/>
  <c r="H40" i="15" s="1"/>
  <c r="B41" i="15"/>
  <c r="I41" i="15" s="1"/>
  <c r="B42" i="15"/>
  <c r="B43" i="15"/>
  <c r="I43" i="15" s="1"/>
  <c r="B44" i="15"/>
  <c r="B45" i="15"/>
  <c r="I45" i="15" s="1"/>
  <c r="B46" i="15"/>
  <c r="B7" i="15"/>
  <c r="F7" i="15" s="1"/>
  <c r="I46" i="15"/>
  <c r="H46" i="15"/>
  <c r="G46" i="15"/>
  <c r="F46" i="15"/>
  <c r="H45" i="15"/>
  <c r="F45" i="15"/>
  <c r="I44" i="15"/>
  <c r="H44" i="15"/>
  <c r="G44" i="15"/>
  <c r="F44" i="15"/>
  <c r="H43" i="15"/>
  <c r="F43" i="15"/>
  <c r="I42" i="15"/>
  <c r="H42" i="15"/>
  <c r="G42" i="15"/>
  <c r="F42" i="15"/>
  <c r="H41" i="15"/>
  <c r="F41" i="15"/>
  <c r="I40" i="15"/>
  <c r="G40" i="15"/>
  <c r="H39" i="15"/>
  <c r="F39" i="15"/>
  <c r="I38" i="15"/>
  <c r="G38" i="15"/>
  <c r="H37" i="15"/>
  <c r="F37" i="15"/>
  <c r="I36" i="15"/>
  <c r="G36" i="15"/>
  <c r="H35" i="15"/>
  <c r="F35" i="15"/>
  <c r="I34" i="15"/>
  <c r="G34" i="15"/>
  <c r="H33" i="15"/>
  <c r="F33" i="15"/>
  <c r="I32" i="15"/>
  <c r="G32" i="15"/>
  <c r="H31" i="15"/>
  <c r="F31" i="15"/>
  <c r="I30" i="15"/>
  <c r="G30" i="15"/>
  <c r="H29" i="15"/>
  <c r="F29" i="15"/>
  <c r="I28" i="15"/>
  <c r="G28" i="15"/>
  <c r="H27" i="15"/>
  <c r="F27" i="15"/>
  <c r="I26" i="15"/>
  <c r="G26" i="15"/>
  <c r="H25" i="15"/>
  <c r="F25" i="15"/>
  <c r="I24" i="15"/>
  <c r="G24" i="15"/>
  <c r="H23" i="15"/>
  <c r="F23" i="15"/>
  <c r="I22" i="15"/>
  <c r="G22" i="15"/>
  <c r="H21" i="15"/>
  <c r="F21" i="15"/>
  <c r="I20" i="15"/>
  <c r="G20" i="15"/>
  <c r="H19" i="15"/>
  <c r="F19" i="15"/>
  <c r="I18" i="15"/>
  <c r="G18" i="15"/>
  <c r="H17" i="15"/>
  <c r="F17" i="15"/>
  <c r="I16" i="15"/>
  <c r="G16" i="15"/>
  <c r="H15" i="15"/>
  <c r="F15" i="15"/>
  <c r="I14" i="15"/>
  <c r="G14" i="15"/>
  <c r="H13" i="15"/>
  <c r="F13" i="15"/>
  <c r="I12" i="15"/>
  <c r="G12" i="15"/>
  <c r="H11" i="15"/>
  <c r="F11" i="15"/>
  <c r="I10" i="15"/>
  <c r="G10" i="15"/>
  <c r="H9" i="15"/>
  <c r="F9" i="15"/>
  <c r="I8" i="15"/>
  <c r="G8" i="15"/>
  <c r="I7" i="15"/>
  <c r="H7" i="15"/>
  <c r="G7" i="15"/>
  <c r="F8" i="15" l="1"/>
  <c r="F10" i="15"/>
  <c r="K47" i="15" s="1"/>
  <c r="F12" i="15"/>
  <c r="F14" i="15"/>
  <c r="F16" i="15"/>
  <c r="F18" i="15"/>
  <c r="F20" i="15"/>
  <c r="F22" i="15"/>
  <c r="F24" i="15"/>
  <c r="F26" i="15"/>
  <c r="F28" i="15"/>
  <c r="F30" i="15"/>
  <c r="F32" i="15"/>
  <c r="F34" i="15"/>
  <c r="F36" i="15"/>
  <c r="F38" i="15"/>
  <c r="F40" i="15"/>
  <c r="G9" i="15"/>
  <c r="J9" i="15" s="1"/>
  <c r="K9" i="15" s="1"/>
  <c r="G11" i="15"/>
  <c r="G13" i="15"/>
  <c r="J13" i="15" s="1"/>
  <c r="K13" i="15" s="1"/>
  <c r="G15" i="15"/>
  <c r="G17" i="15"/>
  <c r="J17" i="15" s="1"/>
  <c r="K17" i="15" s="1"/>
  <c r="G19" i="15"/>
  <c r="G21" i="15"/>
  <c r="J21" i="15" s="1"/>
  <c r="K21" i="15" s="1"/>
  <c r="G23" i="15"/>
  <c r="G25" i="15"/>
  <c r="J25" i="15" s="1"/>
  <c r="K25" i="15" s="1"/>
  <c r="G27" i="15"/>
  <c r="G29" i="15"/>
  <c r="J29" i="15" s="1"/>
  <c r="K29" i="15" s="1"/>
  <c r="G31" i="15"/>
  <c r="G33" i="15"/>
  <c r="J33" i="15" s="1"/>
  <c r="K33" i="15" s="1"/>
  <c r="G35" i="15"/>
  <c r="G37" i="15"/>
  <c r="J37" i="15" s="1"/>
  <c r="K37" i="15" s="1"/>
  <c r="G39" i="15"/>
  <c r="G41" i="15"/>
  <c r="J41" i="15" s="1"/>
  <c r="K41" i="15" s="1"/>
  <c r="J42" i="15"/>
  <c r="K42" i="15" s="1"/>
  <c r="G43" i="15"/>
  <c r="J43" i="15" s="1"/>
  <c r="K43" i="15" s="1"/>
  <c r="J44" i="15"/>
  <c r="K44" i="15" s="1"/>
  <c r="G45" i="15"/>
  <c r="J45" i="15" s="1"/>
  <c r="K45" i="15" s="1"/>
  <c r="J46" i="15"/>
  <c r="K46" i="15" s="1"/>
  <c r="K48" i="15"/>
  <c r="J8" i="15"/>
  <c r="K8" i="15" s="1"/>
  <c r="J10" i="15"/>
  <c r="K10" i="15" s="1"/>
  <c r="J12" i="15"/>
  <c r="K12" i="15" s="1"/>
  <c r="J14" i="15"/>
  <c r="K14" i="15" s="1"/>
  <c r="J16" i="15"/>
  <c r="K16" i="15" s="1"/>
  <c r="J18" i="15"/>
  <c r="K18" i="15" s="1"/>
  <c r="J20" i="15"/>
  <c r="K20" i="15" s="1"/>
  <c r="J22" i="15"/>
  <c r="K22" i="15" s="1"/>
  <c r="J24" i="15"/>
  <c r="K24" i="15" s="1"/>
  <c r="J26" i="15"/>
  <c r="K26" i="15" s="1"/>
  <c r="J28" i="15"/>
  <c r="K28" i="15" s="1"/>
  <c r="J30" i="15"/>
  <c r="K30" i="15" s="1"/>
  <c r="J32" i="15"/>
  <c r="K32" i="15" s="1"/>
  <c r="J34" i="15"/>
  <c r="K34" i="15" s="1"/>
  <c r="J36" i="15"/>
  <c r="K36" i="15" s="1"/>
  <c r="J38" i="15"/>
  <c r="K38" i="15" s="1"/>
  <c r="J40" i="15"/>
  <c r="K40" i="15" s="1"/>
  <c r="J7" i="15"/>
  <c r="K7" i="15" s="1"/>
  <c r="J11" i="15"/>
  <c r="K11" i="15" s="1"/>
  <c r="J15" i="15"/>
  <c r="K15" i="15" s="1"/>
  <c r="J19" i="15"/>
  <c r="K19" i="15" s="1"/>
  <c r="J23" i="15"/>
  <c r="K23" i="15" s="1"/>
  <c r="J27" i="15"/>
  <c r="K27" i="15" s="1"/>
  <c r="J31" i="15"/>
  <c r="K31" i="15" s="1"/>
  <c r="J35" i="15"/>
  <c r="K35" i="15" s="1"/>
  <c r="J39" i="15"/>
  <c r="K39" i="15" s="1"/>
  <c r="K49" i="15" l="1"/>
  <c r="U7" i="15"/>
  <c r="Q8" i="15"/>
  <c r="U10" i="15"/>
  <c r="Q11" i="15"/>
  <c r="Y11" i="15"/>
  <c r="Q10" i="15"/>
  <c r="Q13" i="15" s="1"/>
  <c r="Y10" i="15"/>
  <c r="U11" i="15"/>
  <c r="Q7" i="15"/>
  <c r="Y8" i="15"/>
  <c r="U8" i="15"/>
  <c r="Y7" i="15"/>
  <c r="Y13" i="15" s="1"/>
  <c r="U13" i="15"/>
  <c r="V8" i="15"/>
  <c r="R8" i="15"/>
  <c r="X7" i="15"/>
  <c r="T7" i="15"/>
  <c r="P7" i="15"/>
  <c r="X8" i="15"/>
  <c r="T8" i="15"/>
  <c r="P8" i="15"/>
  <c r="V7" i="15"/>
  <c r="R7" i="15"/>
  <c r="X11" i="15"/>
  <c r="T11" i="15"/>
  <c r="P11" i="15"/>
  <c r="V10" i="15"/>
  <c r="R10" i="15"/>
  <c r="V11" i="15"/>
  <c r="R11" i="15"/>
  <c r="X10" i="15"/>
  <c r="T10" i="15"/>
  <c r="P10" i="15"/>
  <c r="W11" i="15"/>
  <c r="S11" i="15"/>
  <c r="O11" i="15"/>
  <c r="W10" i="15"/>
  <c r="S10" i="15"/>
  <c r="O10" i="15"/>
  <c r="W8" i="15"/>
  <c r="W14" i="15" s="1"/>
  <c r="S8" i="15"/>
  <c r="S14" i="15" s="1"/>
  <c r="O8" i="15"/>
  <c r="W7" i="15"/>
  <c r="W13" i="15" s="1"/>
  <c r="S7" i="15"/>
  <c r="S13" i="15" s="1"/>
  <c r="O7" i="15"/>
  <c r="Y14" i="15" l="1"/>
  <c r="U14" i="15"/>
  <c r="Q14" i="15"/>
  <c r="Z10" i="15"/>
  <c r="R13" i="15"/>
  <c r="P14" i="15"/>
  <c r="X14" i="15"/>
  <c r="T13" i="15"/>
  <c r="R14" i="15"/>
  <c r="O13" i="15"/>
  <c r="Z7" i="15"/>
  <c r="O14" i="15"/>
  <c r="Z8" i="15"/>
  <c r="Z11" i="15"/>
  <c r="V13" i="15"/>
  <c r="T14" i="15"/>
  <c r="P13" i="15"/>
  <c r="X13" i="15"/>
  <c r="V14" i="15"/>
  <c r="Z14" i="15" l="1"/>
  <c r="Z13" i="15"/>
  <c r="M6" i="7" l="1"/>
  <c r="K1" i="14"/>
  <c r="F2" i="14"/>
  <c r="F1" i="14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22" i="14"/>
  <c r="B23" i="14"/>
  <c r="B24" i="14"/>
  <c r="B25" i="14"/>
  <c r="B26" i="14"/>
  <c r="B27" i="14"/>
  <c r="B28" i="14"/>
  <c r="B29" i="14"/>
  <c r="B30" i="14"/>
  <c r="B31" i="14"/>
  <c r="B32" i="14"/>
  <c r="B33" i="14"/>
  <c r="B34" i="14"/>
  <c r="B35" i="14"/>
  <c r="B36" i="14"/>
  <c r="B37" i="14"/>
  <c r="B38" i="14"/>
  <c r="B39" i="14"/>
  <c r="B40" i="14"/>
  <c r="B41" i="14"/>
  <c r="B42" i="14"/>
  <c r="B43" i="14"/>
  <c r="B44" i="14"/>
  <c r="B45" i="14"/>
  <c r="B46" i="14"/>
  <c r="B7" i="14"/>
  <c r="C8" i="14" l="1"/>
  <c r="C9" i="14"/>
  <c r="C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26" i="14"/>
  <c r="C27" i="14"/>
  <c r="C28" i="14"/>
  <c r="C29" i="14"/>
  <c r="C30" i="14"/>
  <c r="C31" i="14"/>
  <c r="C32" i="14"/>
  <c r="C33" i="14"/>
  <c r="C34" i="14"/>
  <c r="C35" i="14"/>
  <c r="C36" i="14"/>
  <c r="C37" i="14"/>
  <c r="C38" i="14"/>
  <c r="C39" i="14"/>
  <c r="C40" i="14"/>
  <c r="C41" i="14"/>
  <c r="C42" i="14"/>
  <c r="C43" i="14"/>
  <c r="C44" i="14"/>
  <c r="C45" i="14"/>
  <c r="C46" i="14"/>
  <c r="C7" i="14"/>
  <c r="I9" i="14"/>
  <c r="I11" i="14"/>
  <c r="I13" i="14"/>
  <c r="I15" i="14"/>
  <c r="I17" i="14"/>
  <c r="I19" i="14"/>
  <c r="I21" i="14"/>
  <c r="I23" i="14"/>
  <c r="I25" i="14"/>
  <c r="I27" i="14"/>
  <c r="I29" i="14"/>
  <c r="I31" i="14"/>
  <c r="I33" i="14"/>
  <c r="I35" i="14"/>
  <c r="I37" i="14"/>
  <c r="I39" i="14"/>
  <c r="I41" i="14"/>
  <c r="I43" i="14"/>
  <c r="I45" i="14"/>
  <c r="I46" i="14"/>
  <c r="H46" i="14"/>
  <c r="G46" i="14"/>
  <c r="F46" i="14"/>
  <c r="H45" i="14"/>
  <c r="F45" i="14"/>
  <c r="I44" i="14"/>
  <c r="H44" i="14"/>
  <c r="G44" i="14"/>
  <c r="F44" i="14"/>
  <c r="H43" i="14"/>
  <c r="F43" i="14"/>
  <c r="I42" i="14"/>
  <c r="H42" i="14"/>
  <c r="G42" i="14"/>
  <c r="F42" i="14"/>
  <c r="H41" i="14"/>
  <c r="F41" i="14"/>
  <c r="I40" i="14"/>
  <c r="H40" i="14"/>
  <c r="G40" i="14"/>
  <c r="F40" i="14"/>
  <c r="H39" i="14"/>
  <c r="F39" i="14"/>
  <c r="I38" i="14"/>
  <c r="H38" i="14"/>
  <c r="G38" i="14"/>
  <c r="F38" i="14"/>
  <c r="H37" i="14"/>
  <c r="F37" i="14"/>
  <c r="I36" i="14"/>
  <c r="H36" i="14"/>
  <c r="G36" i="14"/>
  <c r="F36" i="14"/>
  <c r="H35" i="14"/>
  <c r="F35" i="14"/>
  <c r="I34" i="14"/>
  <c r="H34" i="14"/>
  <c r="G34" i="14"/>
  <c r="F34" i="14"/>
  <c r="H33" i="14"/>
  <c r="F33" i="14"/>
  <c r="I32" i="14"/>
  <c r="H32" i="14"/>
  <c r="G32" i="14"/>
  <c r="F32" i="14"/>
  <c r="H31" i="14"/>
  <c r="F31" i="14"/>
  <c r="I30" i="14"/>
  <c r="H30" i="14"/>
  <c r="G30" i="14"/>
  <c r="F30" i="14"/>
  <c r="H29" i="14"/>
  <c r="F29" i="14"/>
  <c r="I28" i="14"/>
  <c r="H28" i="14"/>
  <c r="G28" i="14"/>
  <c r="F28" i="14"/>
  <c r="H27" i="14"/>
  <c r="F27" i="14"/>
  <c r="I26" i="14"/>
  <c r="H26" i="14"/>
  <c r="G26" i="14"/>
  <c r="F26" i="14"/>
  <c r="H25" i="14"/>
  <c r="F25" i="14"/>
  <c r="I24" i="14"/>
  <c r="H24" i="14"/>
  <c r="G24" i="14"/>
  <c r="F24" i="14"/>
  <c r="H23" i="14"/>
  <c r="F23" i="14"/>
  <c r="I22" i="14"/>
  <c r="H22" i="14"/>
  <c r="G22" i="14"/>
  <c r="F22" i="14"/>
  <c r="H21" i="14"/>
  <c r="F21" i="14"/>
  <c r="I20" i="14"/>
  <c r="H20" i="14"/>
  <c r="G20" i="14"/>
  <c r="F20" i="14"/>
  <c r="H19" i="14"/>
  <c r="F19" i="14"/>
  <c r="I18" i="14"/>
  <c r="H18" i="14"/>
  <c r="G18" i="14"/>
  <c r="F18" i="14"/>
  <c r="H17" i="14"/>
  <c r="F17" i="14"/>
  <c r="I16" i="14"/>
  <c r="H16" i="14"/>
  <c r="G16" i="14"/>
  <c r="F16" i="14"/>
  <c r="H15" i="14"/>
  <c r="F15" i="14"/>
  <c r="I14" i="14"/>
  <c r="H14" i="14"/>
  <c r="G14" i="14"/>
  <c r="F14" i="14"/>
  <c r="H13" i="14"/>
  <c r="F13" i="14"/>
  <c r="I12" i="14"/>
  <c r="H12" i="14"/>
  <c r="G12" i="14"/>
  <c r="F12" i="14"/>
  <c r="H11" i="14"/>
  <c r="F11" i="14"/>
  <c r="I10" i="14"/>
  <c r="H10" i="14"/>
  <c r="G10" i="14"/>
  <c r="F10" i="14"/>
  <c r="H9" i="14"/>
  <c r="F9" i="14"/>
  <c r="I8" i="14"/>
  <c r="H8" i="14"/>
  <c r="G8" i="14"/>
  <c r="F8" i="14"/>
  <c r="I7" i="14"/>
  <c r="H7" i="14"/>
  <c r="G7" i="14"/>
  <c r="F7" i="14"/>
  <c r="K47" i="14" s="1"/>
  <c r="G9" i="14" l="1"/>
  <c r="J9" i="14" s="1"/>
  <c r="K9" i="14" s="1"/>
  <c r="G11" i="14"/>
  <c r="J11" i="14" s="1"/>
  <c r="K11" i="14" s="1"/>
  <c r="G13" i="14"/>
  <c r="G15" i="14"/>
  <c r="J15" i="14" s="1"/>
  <c r="K15" i="14" s="1"/>
  <c r="G17" i="14"/>
  <c r="J17" i="14" s="1"/>
  <c r="K17" i="14" s="1"/>
  <c r="G19" i="14"/>
  <c r="J19" i="14" s="1"/>
  <c r="K19" i="14" s="1"/>
  <c r="G21" i="14"/>
  <c r="G23" i="14"/>
  <c r="J23" i="14" s="1"/>
  <c r="K23" i="14" s="1"/>
  <c r="G25" i="14"/>
  <c r="J25" i="14" s="1"/>
  <c r="K25" i="14" s="1"/>
  <c r="G27" i="14"/>
  <c r="J27" i="14" s="1"/>
  <c r="K27" i="14" s="1"/>
  <c r="G29" i="14"/>
  <c r="G31" i="14"/>
  <c r="J31" i="14" s="1"/>
  <c r="K31" i="14" s="1"/>
  <c r="G33" i="14"/>
  <c r="J33" i="14" s="1"/>
  <c r="K33" i="14" s="1"/>
  <c r="G35" i="14"/>
  <c r="J35" i="14" s="1"/>
  <c r="K35" i="14" s="1"/>
  <c r="J36" i="14"/>
  <c r="K36" i="14" s="1"/>
  <c r="G37" i="14"/>
  <c r="J37" i="14" s="1"/>
  <c r="K37" i="14" s="1"/>
  <c r="J38" i="14"/>
  <c r="K38" i="14" s="1"/>
  <c r="G39" i="14"/>
  <c r="J39" i="14" s="1"/>
  <c r="K39" i="14" s="1"/>
  <c r="J40" i="14"/>
  <c r="K40" i="14" s="1"/>
  <c r="G41" i="14"/>
  <c r="J41" i="14" s="1"/>
  <c r="K41" i="14" s="1"/>
  <c r="J42" i="14"/>
  <c r="K42" i="14" s="1"/>
  <c r="G43" i="14"/>
  <c r="J43" i="14" s="1"/>
  <c r="K43" i="14" s="1"/>
  <c r="J44" i="14"/>
  <c r="K44" i="14" s="1"/>
  <c r="G45" i="14"/>
  <c r="J45" i="14" s="1"/>
  <c r="K45" i="14" s="1"/>
  <c r="J46" i="14"/>
  <c r="K46" i="14" s="1"/>
  <c r="K48" i="14"/>
  <c r="K49" i="14" s="1"/>
  <c r="J8" i="14"/>
  <c r="K8" i="14" s="1"/>
  <c r="J10" i="14"/>
  <c r="K10" i="14" s="1"/>
  <c r="J12" i="14"/>
  <c r="K12" i="14" s="1"/>
  <c r="J14" i="14"/>
  <c r="K14" i="14" s="1"/>
  <c r="J16" i="14"/>
  <c r="K16" i="14" s="1"/>
  <c r="J18" i="14"/>
  <c r="K18" i="14" s="1"/>
  <c r="J20" i="14"/>
  <c r="K20" i="14" s="1"/>
  <c r="J22" i="14"/>
  <c r="K22" i="14" s="1"/>
  <c r="J24" i="14"/>
  <c r="K24" i="14" s="1"/>
  <c r="J26" i="14"/>
  <c r="K26" i="14" s="1"/>
  <c r="J28" i="14"/>
  <c r="K28" i="14" s="1"/>
  <c r="J30" i="14"/>
  <c r="K30" i="14" s="1"/>
  <c r="J32" i="14"/>
  <c r="K32" i="14" s="1"/>
  <c r="J34" i="14"/>
  <c r="K34" i="14" s="1"/>
  <c r="J7" i="14"/>
  <c r="K7" i="14" s="1"/>
  <c r="J13" i="14"/>
  <c r="K13" i="14" s="1"/>
  <c r="J21" i="14"/>
  <c r="K21" i="14" s="1"/>
  <c r="J29" i="14"/>
  <c r="K29" i="14" s="1"/>
  <c r="Q8" i="14" l="1"/>
  <c r="U10" i="14"/>
  <c r="U7" i="14"/>
  <c r="Y8" i="14"/>
  <c r="Q11" i="14"/>
  <c r="Y11" i="14"/>
  <c r="Q7" i="14"/>
  <c r="O10" i="14"/>
  <c r="O7" i="14"/>
  <c r="U11" i="14"/>
  <c r="Y10" i="14"/>
  <c r="Q10" i="14"/>
  <c r="U8" i="14"/>
  <c r="Y7" i="14"/>
  <c r="W11" i="14"/>
  <c r="S11" i="14"/>
  <c r="O11" i="14"/>
  <c r="W10" i="14"/>
  <c r="S10" i="14"/>
  <c r="W8" i="14"/>
  <c r="S8" i="14"/>
  <c r="O8" i="14"/>
  <c r="W7" i="14"/>
  <c r="S7" i="14"/>
  <c r="X11" i="14"/>
  <c r="T11" i="14"/>
  <c r="P11" i="14"/>
  <c r="V10" i="14"/>
  <c r="R10" i="14"/>
  <c r="V11" i="14"/>
  <c r="R11" i="14"/>
  <c r="X10" i="14"/>
  <c r="T10" i="14"/>
  <c r="P10" i="14"/>
  <c r="V8" i="14"/>
  <c r="R8" i="14"/>
  <c r="X7" i="14"/>
  <c r="T7" i="14"/>
  <c r="P7" i="14"/>
  <c r="X8" i="14"/>
  <c r="T8" i="14"/>
  <c r="P8" i="14"/>
  <c r="V7" i="14"/>
  <c r="R7" i="14"/>
  <c r="Y13" i="14" l="1"/>
  <c r="U13" i="14"/>
  <c r="Q13" i="14"/>
  <c r="V13" i="14"/>
  <c r="W13" i="14"/>
  <c r="R13" i="14"/>
  <c r="Z10" i="14"/>
  <c r="S13" i="14"/>
  <c r="T13" i="14"/>
  <c r="Z8" i="14"/>
  <c r="O13" i="14"/>
  <c r="P13" i="14"/>
  <c r="X13" i="14"/>
  <c r="Z11" i="14"/>
  <c r="Z7" i="14"/>
  <c r="Z13" i="14" l="1"/>
  <c r="K7" i="12" l="1"/>
  <c r="K8" i="12"/>
  <c r="K9" i="12"/>
  <c r="K10" i="12"/>
  <c r="K11" i="12"/>
  <c r="K12" i="12"/>
  <c r="K13" i="12"/>
  <c r="K14" i="12"/>
  <c r="K15" i="12"/>
  <c r="K16" i="12"/>
  <c r="K17" i="12"/>
  <c r="K18" i="12"/>
  <c r="K19" i="12"/>
  <c r="K20" i="12"/>
  <c r="K21" i="12"/>
  <c r="K22" i="12"/>
  <c r="K23" i="12"/>
  <c r="K24" i="12"/>
  <c r="K25" i="12"/>
  <c r="K26" i="12"/>
  <c r="K27" i="12"/>
  <c r="K28" i="12"/>
  <c r="K29" i="12"/>
  <c r="K30" i="12"/>
  <c r="K31" i="12"/>
  <c r="K32" i="12"/>
  <c r="K33" i="12"/>
  <c r="K34" i="12"/>
  <c r="K35" i="12"/>
  <c r="K36" i="12"/>
  <c r="K37" i="12"/>
  <c r="K38" i="12"/>
  <c r="K39" i="12"/>
  <c r="K40" i="12"/>
  <c r="K41" i="12"/>
  <c r="K42" i="12"/>
  <c r="K43" i="12"/>
  <c r="K44" i="12"/>
  <c r="K45" i="12"/>
  <c r="K6" i="12"/>
  <c r="I7" i="12"/>
  <c r="I8" i="12"/>
  <c r="I9" i="12"/>
  <c r="I10" i="12"/>
  <c r="I11" i="12"/>
  <c r="I12" i="12"/>
  <c r="I13" i="12"/>
  <c r="I14" i="12"/>
  <c r="I15" i="12"/>
  <c r="I16" i="12"/>
  <c r="I17" i="12"/>
  <c r="I18" i="12"/>
  <c r="I19" i="12"/>
  <c r="I20" i="12"/>
  <c r="I21" i="12"/>
  <c r="I22" i="12"/>
  <c r="I23" i="12"/>
  <c r="I24" i="12"/>
  <c r="I25" i="12"/>
  <c r="I26" i="12"/>
  <c r="I27" i="12"/>
  <c r="I28" i="12"/>
  <c r="I29" i="12"/>
  <c r="I30" i="12"/>
  <c r="I31" i="12"/>
  <c r="I32" i="12"/>
  <c r="I33" i="12"/>
  <c r="I34" i="12"/>
  <c r="I35" i="12"/>
  <c r="I36" i="12"/>
  <c r="I37" i="12"/>
  <c r="I38" i="12"/>
  <c r="I39" i="12"/>
  <c r="I40" i="12"/>
  <c r="I41" i="12"/>
  <c r="I42" i="12"/>
  <c r="I43" i="12"/>
  <c r="I44" i="12"/>
  <c r="I45" i="12"/>
  <c r="I6" i="12"/>
  <c r="H7" i="12"/>
  <c r="H8" i="12"/>
  <c r="H9" i="12"/>
  <c r="H10" i="12"/>
  <c r="H11" i="12"/>
  <c r="H12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H40" i="12"/>
  <c r="H41" i="12"/>
  <c r="H42" i="12"/>
  <c r="H43" i="12"/>
  <c r="H44" i="12"/>
  <c r="H45" i="12"/>
  <c r="H6" i="12"/>
  <c r="G7" i="12"/>
  <c r="G8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F44" i="12"/>
  <c r="F45" i="12"/>
  <c r="F6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37" i="12"/>
  <c r="E38" i="12"/>
  <c r="E39" i="12"/>
  <c r="E40" i="12"/>
  <c r="E41" i="12"/>
  <c r="E42" i="12"/>
  <c r="E43" i="12"/>
  <c r="E44" i="12"/>
  <c r="E45" i="12"/>
  <c r="E6" i="12"/>
  <c r="D7" i="12"/>
  <c r="D8" i="12"/>
  <c r="D9" i="12"/>
  <c r="J9" i="12" s="1"/>
  <c r="D10" i="12"/>
  <c r="J10" i="12" s="1"/>
  <c r="D11" i="12"/>
  <c r="D12" i="12"/>
  <c r="D13" i="12"/>
  <c r="D14" i="12"/>
  <c r="J14" i="12" s="1"/>
  <c r="D15" i="12"/>
  <c r="J15" i="12" s="1"/>
  <c r="D16" i="12"/>
  <c r="D17" i="12"/>
  <c r="D18" i="12"/>
  <c r="J18" i="12" s="1"/>
  <c r="D19" i="12"/>
  <c r="D20" i="12"/>
  <c r="D21" i="12"/>
  <c r="D22" i="12"/>
  <c r="J22" i="12" s="1"/>
  <c r="D23" i="12"/>
  <c r="D24" i="12"/>
  <c r="D25" i="12"/>
  <c r="D26" i="12"/>
  <c r="J26" i="12" s="1"/>
  <c r="D27" i="12"/>
  <c r="D28" i="12"/>
  <c r="D29" i="12"/>
  <c r="J29" i="12" s="1"/>
  <c r="D30" i="12"/>
  <c r="J30" i="12" s="1"/>
  <c r="D31" i="12"/>
  <c r="D32" i="12"/>
  <c r="D33" i="12"/>
  <c r="D34" i="12"/>
  <c r="J34" i="12" s="1"/>
  <c r="D35" i="12"/>
  <c r="J35" i="12" s="1"/>
  <c r="D36" i="12"/>
  <c r="D37" i="12"/>
  <c r="D38" i="12"/>
  <c r="J38" i="12" s="1"/>
  <c r="D39" i="12"/>
  <c r="D40" i="12"/>
  <c r="D41" i="12"/>
  <c r="D42" i="12"/>
  <c r="J42" i="12" s="1"/>
  <c r="D43" i="12"/>
  <c r="J43" i="12" s="1"/>
  <c r="D44" i="12"/>
  <c r="D45" i="12"/>
  <c r="J45" i="12" s="1"/>
  <c r="D6" i="12"/>
  <c r="J6" i="12" s="1"/>
  <c r="C45" i="12"/>
  <c r="B45" i="12"/>
  <c r="J44" i="12"/>
  <c r="C44" i="12"/>
  <c r="B44" i="12"/>
  <c r="C43" i="12"/>
  <c r="B43" i="12"/>
  <c r="C42" i="12"/>
  <c r="B42" i="12"/>
  <c r="C41" i="12"/>
  <c r="B41" i="12"/>
  <c r="J40" i="12"/>
  <c r="C40" i="12"/>
  <c r="B40" i="12"/>
  <c r="C39" i="12"/>
  <c r="B39" i="12"/>
  <c r="C38" i="12"/>
  <c r="B38" i="12"/>
  <c r="C37" i="12"/>
  <c r="B37" i="12"/>
  <c r="C36" i="12"/>
  <c r="B36" i="12"/>
  <c r="C35" i="12"/>
  <c r="B35" i="12"/>
  <c r="C34" i="12"/>
  <c r="B34" i="12"/>
  <c r="C33" i="12"/>
  <c r="B33" i="12"/>
  <c r="C32" i="12"/>
  <c r="B32" i="12"/>
  <c r="J31" i="12"/>
  <c r="C31" i="12"/>
  <c r="B31" i="12"/>
  <c r="C30" i="12"/>
  <c r="B30" i="12"/>
  <c r="C29" i="12"/>
  <c r="B29" i="12"/>
  <c r="C28" i="12"/>
  <c r="B28" i="12"/>
  <c r="C27" i="12"/>
  <c r="B27" i="12"/>
  <c r="C26" i="12"/>
  <c r="B26" i="12"/>
  <c r="C25" i="12"/>
  <c r="B25" i="12"/>
  <c r="C24" i="12"/>
  <c r="B24" i="12"/>
  <c r="C23" i="12"/>
  <c r="B23" i="12"/>
  <c r="C22" i="12"/>
  <c r="B22" i="12"/>
  <c r="C21" i="12"/>
  <c r="B21" i="12"/>
  <c r="C20" i="12"/>
  <c r="B20" i="12"/>
  <c r="J19" i="12"/>
  <c r="C19" i="12"/>
  <c r="B19" i="12"/>
  <c r="C18" i="12"/>
  <c r="B18" i="12"/>
  <c r="C17" i="12"/>
  <c r="B17" i="12"/>
  <c r="C16" i="12"/>
  <c r="B16" i="12"/>
  <c r="C15" i="12"/>
  <c r="B15" i="12"/>
  <c r="C14" i="12"/>
  <c r="B14" i="12"/>
  <c r="C13" i="12"/>
  <c r="B13" i="12"/>
  <c r="C12" i="12"/>
  <c r="B12" i="12"/>
  <c r="C11" i="12"/>
  <c r="B11" i="12"/>
  <c r="C10" i="12"/>
  <c r="B10" i="12"/>
  <c r="C9" i="12"/>
  <c r="B9" i="12"/>
  <c r="C8" i="12"/>
  <c r="B8" i="12"/>
  <c r="J7" i="12"/>
  <c r="C7" i="12"/>
  <c r="B7" i="12"/>
  <c r="C6" i="12"/>
  <c r="B6" i="12"/>
  <c r="M2" i="12"/>
  <c r="G2" i="12"/>
  <c r="C2" i="12"/>
  <c r="L48" i="11"/>
  <c r="K48" i="11"/>
  <c r="I48" i="11"/>
  <c r="H9" i="13" s="1"/>
  <c r="H48" i="11"/>
  <c r="G9" i="13" s="1"/>
  <c r="G48" i="11"/>
  <c r="F9" i="13" s="1"/>
  <c r="F48" i="11"/>
  <c r="E9" i="13" s="1"/>
  <c r="E48" i="11"/>
  <c r="D9" i="13" s="1"/>
  <c r="D48" i="11"/>
  <c r="C9" i="13" s="1"/>
  <c r="C46" i="11"/>
  <c r="M45" i="11"/>
  <c r="J45" i="11"/>
  <c r="C45" i="11"/>
  <c r="B45" i="11"/>
  <c r="M44" i="11"/>
  <c r="J44" i="11"/>
  <c r="C44" i="11"/>
  <c r="B44" i="11"/>
  <c r="M43" i="11"/>
  <c r="J43" i="11"/>
  <c r="C43" i="11"/>
  <c r="B43" i="11"/>
  <c r="M42" i="11"/>
  <c r="J42" i="11"/>
  <c r="C42" i="11"/>
  <c r="B42" i="11"/>
  <c r="M41" i="11"/>
  <c r="J41" i="11"/>
  <c r="C41" i="11"/>
  <c r="B41" i="11"/>
  <c r="M40" i="11"/>
  <c r="J40" i="11"/>
  <c r="C40" i="11"/>
  <c r="B40" i="11"/>
  <c r="M39" i="11"/>
  <c r="J39" i="11"/>
  <c r="C39" i="11"/>
  <c r="B39" i="11"/>
  <c r="M38" i="11"/>
  <c r="J38" i="11"/>
  <c r="C38" i="11"/>
  <c r="B38" i="11"/>
  <c r="M37" i="11"/>
  <c r="J37" i="11"/>
  <c r="C37" i="11"/>
  <c r="B37" i="11"/>
  <c r="M36" i="11"/>
  <c r="J36" i="11"/>
  <c r="C36" i="11"/>
  <c r="B36" i="11"/>
  <c r="M35" i="11"/>
  <c r="J35" i="11"/>
  <c r="C35" i="11"/>
  <c r="B35" i="11"/>
  <c r="M34" i="11"/>
  <c r="J34" i="11"/>
  <c r="C34" i="11"/>
  <c r="B34" i="11"/>
  <c r="M33" i="11"/>
  <c r="J33" i="11"/>
  <c r="C33" i="11"/>
  <c r="B33" i="11"/>
  <c r="M32" i="11"/>
  <c r="J32" i="11"/>
  <c r="C32" i="11"/>
  <c r="B32" i="11"/>
  <c r="M31" i="11"/>
  <c r="J31" i="11"/>
  <c r="C31" i="11"/>
  <c r="B31" i="11"/>
  <c r="M30" i="11"/>
  <c r="J30" i="11"/>
  <c r="C30" i="11"/>
  <c r="B30" i="11"/>
  <c r="M29" i="11"/>
  <c r="J29" i="11"/>
  <c r="C29" i="11"/>
  <c r="B29" i="11"/>
  <c r="M28" i="11"/>
  <c r="J28" i="11"/>
  <c r="C28" i="11"/>
  <c r="B28" i="11"/>
  <c r="M27" i="11"/>
  <c r="J27" i="11"/>
  <c r="C27" i="11"/>
  <c r="B27" i="11"/>
  <c r="M26" i="11"/>
  <c r="J26" i="11"/>
  <c r="C26" i="11"/>
  <c r="B26" i="11"/>
  <c r="M25" i="11"/>
  <c r="J25" i="11"/>
  <c r="C25" i="11"/>
  <c r="B25" i="11"/>
  <c r="M24" i="11"/>
  <c r="J24" i="11"/>
  <c r="C24" i="11"/>
  <c r="B24" i="11"/>
  <c r="M23" i="11"/>
  <c r="J23" i="11"/>
  <c r="C23" i="11"/>
  <c r="B23" i="11"/>
  <c r="M22" i="11"/>
  <c r="J22" i="11"/>
  <c r="C22" i="11"/>
  <c r="B22" i="11"/>
  <c r="M21" i="11"/>
  <c r="J21" i="11"/>
  <c r="C21" i="11"/>
  <c r="B21" i="11"/>
  <c r="M20" i="11"/>
  <c r="J20" i="11"/>
  <c r="C20" i="11"/>
  <c r="B20" i="11"/>
  <c r="M19" i="11"/>
  <c r="J19" i="11"/>
  <c r="C19" i="11"/>
  <c r="B19" i="11"/>
  <c r="M18" i="11"/>
  <c r="J18" i="11"/>
  <c r="C18" i="11"/>
  <c r="B18" i="11"/>
  <c r="M17" i="11"/>
  <c r="J17" i="11"/>
  <c r="C17" i="11"/>
  <c r="B17" i="11"/>
  <c r="M16" i="11"/>
  <c r="J16" i="11"/>
  <c r="C16" i="11"/>
  <c r="B16" i="11"/>
  <c r="M15" i="11"/>
  <c r="J15" i="11"/>
  <c r="C15" i="11"/>
  <c r="B15" i="11"/>
  <c r="M14" i="11"/>
  <c r="J14" i="11"/>
  <c r="C14" i="11"/>
  <c r="B14" i="11"/>
  <c r="M13" i="11"/>
  <c r="J13" i="11"/>
  <c r="C13" i="11"/>
  <c r="B13" i="11"/>
  <c r="M12" i="11"/>
  <c r="J12" i="11"/>
  <c r="C12" i="11"/>
  <c r="B12" i="11"/>
  <c r="M11" i="11"/>
  <c r="J11" i="11"/>
  <c r="C11" i="11"/>
  <c r="B11" i="11"/>
  <c r="M10" i="11"/>
  <c r="J10" i="11"/>
  <c r="C10" i="11"/>
  <c r="B10" i="11"/>
  <c r="M9" i="11"/>
  <c r="J9" i="11"/>
  <c r="C9" i="11"/>
  <c r="B9" i="11"/>
  <c r="M8" i="11"/>
  <c r="J8" i="11"/>
  <c r="C8" i="11"/>
  <c r="B8" i="11"/>
  <c r="M7" i="11"/>
  <c r="J7" i="11"/>
  <c r="C7" i="11"/>
  <c r="B7" i="11"/>
  <c r="M6" i="11"/>
  <c r="M48" i="11" s="1"/>
  <c r="J6" i="11"/>
  <c r="C6" i="11"/>
  <c r="B6" i="11"/>
  <c r="N2" i="11"/>
  <c r="G2" i="11"/>
  <c r="C2" i="11"/>
  <c r="L48" i="10"/>
  <c r="K48" i="10"/>
  <c r="I48" i="10"/>
  <c r="H8" i="13" s="1"/>
  <c r="H48" i="10"/>
  <c r="G8" i="13" s="1"/>
  <c r="G48" i="10"/>
  <c r="F8" i="13" s="1"/>
  <c r="F48" i="10"/>
  <c r="E8" i="13" s="1"/>
  <c r="E48" i="10"/>
  <c r="D8" i="13" s="1"/>
  <c r="D48" i="10"/>
  <c r="C8" i="13" s="1"/>
  <c r="C46" i="10"/>
  <c r="M45" i="10"/>
  <c r="J45" i="10"/>
  <c r="C45" i="10"/>
  <c r="B45" i="10"/>
  <c r="M44" i="10"/>
  <c r="J44" i="10"/>
  <c r="C44" i="10"/>
  <c r="B44" i="10"/>
  <c r="M43" i="10"/>
  <c r="J43" i="10"/>
  <c r="C43" i="10"/>
  <c r="B43" i="10"/>
  <c r="M42" i="10"/>
  <c r="J42" i="10"/>
  <c r="C42" i="10"/>
  <c r="B42" i="10"/>
  <c r="M41" i="10"/>
  <c r="J41" i="10"/>
  <c r="C41" i="10"/>
  <c r="B41" i="10"/>
  <c r="M40" i="10"/>
  <c r="J40" i="10"/>
  <c r="C40" i="10"/>
  <c r="B40" i="10"/>
  <c r="M39" i="10"/>
  <c r="J39" i="10"/>
  <c r="C39" i="10"/>
  <c r="B39" i="10"/>
  <c r="M38" i="10"/>
  <c r="J38" i="10"/>
  <c r="C38" i="10"/>
  <c r="B38" i="10"/>
  <c r="M37" i="10"/>
  <c r="J37" i="10"/>
  <c r="C37" i="10"/>
  <c r="B37" i="10"/>
  <c r="M36" i="10"/>
  <c r="J36" i="10"/>
  <c r="C36" i="10"/>
  <c r="B36" i="10"/>
  <c r="M35" i="10"/>
  <c r="J35" i="10"/>
  <c r="C35" i="10"/>
  <c r="B35" i="10"/>
  <c r="M34" i="10"/>
  <c r="J34" i="10"/>
  <c r="C34" i="10"/>
  <c r="B34" i="10"/>
  <c r="M33" i="10"/>
  <c r="J33" i="10"/>
  <c r="C33" i="10"/>
  <c r="B33" i="10"/>
  <c r="M32" i="10"/>
  <c r="J32" i="10"/>
  <c r="C32" i="10"/>
  <c r="B32" i="10"/>
  <c r="M31" i="10"/>
  <c r="J31" i="10"/>
  <c r="C31" i="10"/>
  <c r="B31" i="10"/>
  <c r="M30" i="10"/>
  <c r="J30" i="10"/>
  <c r="C30" i="10"/>
  <c r="B30" i="10"/>
  <c r="M29" i="10"/>
  <c r="J29" i="10"/>
  <c r="C29" i="10"/>
  <c r="B29" i="10"/>
  <c r="M28" i="10"/>
  <c r="J28" i="10"/>
  <c r="C28" i="10"/>
  <c r="B28" i="10"/>
  <c r="M27" i="10"/>
  <c r="J27" i="10"/>
  <c r="C27" i="10"/>
  <c r="B27" i="10"/>
  <c r="M26" i="10"/>
  <c r="J26" i="10"/>
  <c r="C26" i="10"/>
  <c r="B26" i="10"/>
  <c r="M25" i="10"/>
  <c r="J25" i="10"/>
  <c r="C25" i="10"/>
  <c r="B25" i="10"/>
  <c r="M24" i="10"/>
  <c r="J24" i="10"/>
  <c r="C24" i="10"/>
  <c r="B24" i="10"/>
  <c r="M23" i="10"/>
  <c r="J23" i="10"/>
  <c r="C23" i="10"/>
  <c r="B23" i="10"/>
  <c r="M22" i="10"/>
  <c r="J22" i="10"/>
  <c r="C22" i="10"/>
  <c r="B22" i="10"/>
  <c r="M21" i="10"/>
  <c r="J21" i="10"/>
  <c r="C21" i="10"/>
  <c r="B21" i="10"/>
  <c r="M20" i="10"/>
  <c r="J20" i="10"/>
  <c r="C20" i="10"/>
  <c r="B20" i="10"/>
  <c r="M19" i="10"/>
  <c r="J19" i="10"/>
  <c r="C19" i="10"/>
  <c r="B19" i="10"/>
  <c r="M18" i="10"/>
  <c r="J18" i="10"/>
  <c r="C18" i="10"/>
  <c r="B18" i="10"/>
  <c r="M17" i="10"/>
  <c r="J17" i="10"/>
  <c r="C17" i="10"/>
  <c r="B17" i="10"/>
  <c r="M16" i="10"/>
  <c r="J16" i="10"/>
  <c r="C16" i="10"/>
  <c r="B16" i="10"/>
  <c r="M15" i="10"/>
  <c r="J15" i="10"/>
  <c r="C15" i="10"/>
  <c r="B15" i="10"/>
  <c r="M14" i="10"/>
  <c r="J14" i="10"/>
  <c r="C14" i="10"/>
  <c r="B14" i="10"/>
  <c r="M13" i="10"/>
  <c r="J13" i="10"/>
  <c r="C13" i="10"/>
  <c r="B13" i="10"/>
  <c r="M12" i="10"/>
  <c r="J12" i="10"/>
  <c r="C12" i="10"/>
  <c r="B12" i="10"/>
  <c r="M11" i="10"/>
  <c r="J11" i="10"/>
  <c r="C11" i="10"/>
  <c r="B11" i="10"/>
  <c r="M10" i="10"/>
  <c r="J10" i="10"/>
  <c r="C10" i="10"/>
  <c r="B10" i="10"/>
  <c r="M9" i="10"/>
  <c r="J9" i="10"/>
  <c r="C9" i="10"/>
  <c r="B9" i="10"/>
  <c r="M8" i="10"/>
  <c r="J8" i="10"/>
  <c r="C8" i="10"/>
  <c r="B8" i="10"/>
  <c r="M7" i="10"/>
  <c r="J7" i="10"/>
  <c r="C7" i="10"/>
  <c r="B7" i="10"/>
  <c r="M6" i="10"/>
  <c r="M48" i="10" s="1"/>
  <c r="J6" i="10"/>
  <c r="C6" i="10"/>
  <c r="B6" i="10"/>
  <c r="N2" i="10"/>
  <c r="G2" i="10"/>
  <c r="C2" i="10"/>
  <c r="L48" i="9"/>
  <c r="K48" i="9"/>
  <c r="I48" i="9"/>
  <c r="H7" i="13" s="1"/>
  <c r="H48" i="9"/>
  <c r="G7" i="13" s="1"/>
  <c r="G48" i="9"/>
  <c r="F7" i="13" s="1"/>
  <c r="F48" i="9"/>
  <c r="E7" i="13" s="1"/>
  <c r="E48" i="9"/>
  <c r="D7" i="13" s="1"/>
  <c r="D48" i="9"/>
  <c r="C7" i="13" s="1"/>
  <c r="C46" i="9"/>
  <c r="M45" i="9"/>
  <c r="J45" i="9"/>
  <c r="C45" i="9"/>
  <c r="B45" i="9"/>
  <c r="M44" i="9"/>
  <c r="J44" i="9"/>
  <c r="C44" i="9"/>
  <c r="B44" i="9"/>
  <c r="M43" i="9"/>
  <c r="J43" i="9"/>
  <c r="C43" i="9"/>
  <c r="B43" i="9"/>
  <c r="M42" i="9"/>
  <c r="J42" i="9"/>
  <c r="C42" i="9"/>
  <c r="B42" i="9"/>
  <c r="M41" i="9"/>
  <c r="J41" i="9"/>
  <c r="C41" i="9"/>
  <c r="B41" i="9"/>
  <c r="M40" i="9"/>
  <c r="J40" i="9"/>
  <c r="C40" i="9"/>
  <c r="B40" i="9"/>
  <c r="M39" i="9"/>
  <c r="J39" i="9"/>
  <c r="C39" i="9"/>
  <c r="B39" i="9"/>
  <c r="M38" i="9"/>
  <c r="J38" i="9"/>
  <c r="C38" i="9"/>
  <c r="B38" i="9"/>
  <c r="M37" i="9"/>
  <c r="J37" i="9"/>
  <c r="C37" i="9"/>
  <c r="B37" i="9"/>
  <c r="M36" i="9"/>
  <c r="J36" i="9"/>
  <c r="C36" i="9"/>
  <c r="B36" i="9"/>
  <c r="M35" i="9"/>
  <c r="J35" i="9"/>
  <c r="C35" i="9"/>
  <c r="B35" i="9"/>
  <c r="M34" i="9"/>
  <c r="J34" i="9"/>
  <c r="C34" i="9"/>
  <c r="B34" i="9"/>
  <c r="M33" i="9"/>
  <c r="J33" i="9"/>
  <c r="C33" i="9"/>
  <c r="B33" i="9"/>
  <c r="M32" i="9"/>
  <c r="J32" i="9"/>
  <c r="C32" i="9"/>
  <c r="B32" i="9"/>
  <c r="M31" i="9"/>
  <c r="J31" i="9"/>
  <c r="C31" i="9"/>
  <c r="B31" i="9"/>
  <c r="M30" i="9"/>
  <c r="J30" i="9"/>
  <c r="C30" i="9"/>
  <c r="B30" i="9"/>
  <c r="M29" i="9"/>
  <c r="J29" i="9"/>
  <c r="C29" i="9"/>
  <c r="B29" i="9"/>
  <c r="M28" i="9"/>
  <c r="J28" i="9"/>
  <c r="C28" i="9"/>
  <c r="B28" i="9"/>
  <c r="M27" i="9"/>
  <c r="J27" i="9"/>
  <c r="C27" i="9"/>
  <c r="B27" i="9"/>
  <c r="M26" i="9"/>
  <c r="J26" i="9"/>
  <c r="C26" i="9"/>
  <c r="B26" i="9"/>
  <c r="M25" i="9"/>
  <c r="J25" i="9"/>
  <c r="C25" i="9"/>
  <c r="B25" i="9"/>
  <c r="M24" i="9"/>
  <c r="J24" i="9"/>
  <c r="C24" i="9"/>
  <c r="B24" i="9"/>
  <c r="M23" i="9"/>
  <c r="J23" i="9"/>
  <c r="C23" i="9"/>
  <c r="B23" i="9"/>
  <c r="M22" i="9"/>
  <c r="J22" i="9"/>
  <c r="C22" i="9"/>
  <c r="B22" i="9"/>
  <c r="M21" i="9"/>
  <c r="J21" i="9"/>
  <c r="C21" i="9"/>
  <c r="B21" i="9"/>
  <c r="M20" i="9"/>
  <c r="J20" i="9"/>
  <c r="C20" i="9"/>
  <c r="B20" i="9"/>
  <c r="M19" i="9"/>
  <c r="J19" i="9"/>
  <c r="C19" i="9"/>
  <c r="B19" i="9"/>
  <c r="M18" i="9"/>
  <c r="J18" i="9"/>
  <c r="C18" i="9"/>
  <c r="B18" i="9"/>
  <c r="M17" i="9"/>
  <c r="J17" i="9"/>
  <c r="C17" i="9"/>
  <c r="B17" i="9"/>
  <c r="M16" i="9"/>
  <c r="J16" i="9"/>
  <c r="C16" i="9"/>
  <c r="B16" i="9"/>
  <c r="M15" i="9"/>
  <c r="J15" i="9"/>
  <c r="C15" i="9"/>
  <c r="B15" i="9"/>
  <c r="M14" i="9"/>
  <c r="J14" i="9"/>
  <c r="C14" i="9"/>
  <c r="B14" i="9"/>
  <c r="M13" i="9"/>
  <c r="J13" i="9"/>
  <c r="C13" i="9"/>
  <c r="B13" i="9"/>
  <c r="M12" i="9"/>
  <c r="J12" i="9"/>
  <c r="C12" i="9"/>
  <c r="B12" i="9"/>
  <c r="M11" i="9"/>
  <c r="J11" i="9"/>
  <c r="C11" i="9"/>
  <c r="B11" i="9"/>
  <c r="M10" i="9"/>
  <c r="J10" i="9"/>
  <c r="C10" i="9"/>
  <c r="B10" i="9"/>
  <c r="M9" i="9"/>
  <c r="J9" i="9"/>
  <c r="C9" i="9"/>
  <c r="B9" i="9"/>
  <c r="M8" i="9"/>
  <c r="J8" i="9"/>
  <c r="C8" i="9"/>
  <c r="B8" i="9"/>
  <c r="M7" i="9"/>
  <c r="J7" i="9"/>
  <c r="C7" i="9"/>
  <c r="B7" i="9"/>
  <c r="M6" i="9"/>
  <c r="M48" i="9" s="1"/>
  <c r="J6" i="9"/>
  <c r="C6" i="9"/>
  <c r="B6" i="9"/>
  <c r="N2" i="9"/>
  <c r="G2" i="9"/>
  <c r="C2" i="9"/>
  <c r="L48" i="8"/>
  <c r="K48" i="8"/>
  <c r="I48" i="8"/>
  <c r="H6" i="13" s="1"/>
  <c r="H48" i="8"/>
  <c r="G6" i="13" s="1"/>
  <c r="G48" i="8"/>
  <c r="F6" i="13" s="1"/>
  <c r="F48" i="8"/>
  <c r="E6" i="13" s="1"/>
  <c r="E48" i="8"/>
  <c r="D6" i="13" s="1"/>
  <c r="D48" i="8"/>
  <c r="C6" i="13" s="1"/>
  <c r="C46" i="8"/>
  <c r="M45" i="8"/>
  <c r="J45" i="8"/>
  <c r="C45" i="8"/>
  <c r="B45" i="8"/>
  <c r="M44" i="8"/>
  <c r="J44" i="8"/>
  <c r="C44" i="8"/>
  <c r="B44" i="8"/>
  <c r="M43" i="8"/>
  <c r="J43" i="8"/>
  <c r="C43" i="8"/>
  <c r="B43" i="8"/>
  <c r="M42" i="8"/>
  <c r="J42" i="8"/>
  <c r="C42" i="8"/>
  <c r="B42" i="8"/>
  <c r="M41" i="8"/>
  <c r="J41" i="8"/>
  <c r="C41" i="8"/>
  <c r="B41" i="8"/>
  <c r="M40" i="8"/>
  <c r="J40" i="8"/>
  <c r="C40" i="8"/>
  <c r="B40" i="8"/>
  <c r="M39" i="8"/>
  <c r="J39" i="8"/>
  <c r="C39" i="8"/>
  <c r="B39" i="8"/>
  <c r="M38" i="8"/>
  <c r="J38" i="8"/>
  <c r="C38" i="8"/>
  <c r="B38" i="8"/>
  <c r="M37" i="8"/>
  <c r="J37" i="8"/>
  <c r="C37" i="8"/>
  <c r="B37" i="8"/>
  <c r="M36" i="8"/>
  <c r="J36" i="8"/>
  <c r="C36" i="8"/>
  <c r="B36" i="8"/>
  <c r="M35" i="8"/>
  <c r="J35" i="8"/>
  <c r="C35" i="8"/>
  <c r="B35" i="8"/>
  <c r="M34" i="8"/>
  <c r="J34" i="8"/>
  <c r="C34" i="8"/>
  <c r="B34" i="8"/>
  <c r="M33" i="8"/>
  <c r="J33" i="8"/>
  <c r="C33" i="8"/>
  <c r="B33" i="8"/>
  <c r="M32" i="8"/>
  <c r="J32" i="8"/>
  <c r="C32" i="8"/>
  <c r="B32" i="8"/>
  <c r="M31" i="8"/>
  <c r="J31" i="8"/>
  <c r="C31" i="8"/>
  <c r="B31" i="8"/>
  <c r="M30" i="8"/>
  <c r="J30" i="8"/>
  <c r="C30" i="8"/>
  <c r="B30" i="8"/>
  <c r="M29" i="8"/>
  <c r="J29" i="8"/>
  <c r="C29" i="8"/>
  <c r="B29" i="8"/>
  <c r="M28" i="8"/>
  <c r="J28" i="8"/>
  <c r="C28" i="8"/>
  <c r="B28" i="8"/>
  <c r="M27" i="8"/>
  <c r="J27" i="8"/>
  <c r="C27" i="8"/>
  <c r="B27" i="8"/>
  <c r="M26" i="8"/>
  <c r="J26" i="8"/>
  <c r="C26" i="8"/>
  <c r="B26" i="8"/>
  <c r="M25" i="8"/>
  <c r="J25" i="8"/>
  <c r="C25" i="8"/>
  <c r="B25" i="8"/>
  <c r="M24" i="8"/>
  <c r="J24" i="8"/>
  <c r="C24" i="8"/>
  <c r="B24" i="8"/>
  <c r="M23" i="8"/>
  <c r="J23" i="8"/>
  <c r="C23" i="8"/>
  <c r="B23" i="8"/>
  <c r="M22" i="8"/>
  <c r="J22" i="8"/>
  <c r="C22" i="8"/>
  <c r="B22" i="8"/>
  <c r="M21" i="8"/>
  <c r="J21" i="8"/>
  <c r="C21" i="8"/>
  <c r="B21" i="8"/>
  <c r="M20" i="8"/>
  <c r="J20" i="8"/>
  <c r="C20" i="8"/>
  <c r="B20" i="8"/>
  <c r="M19" i="8"/>
  <c r="J19" i="8"/>
  <c r="C19" i="8"/>
  <c r="B19" i="8"/>
  <c r="M18" i="8"/>
  <c r="J18" i="8"/>
  <c r="C18" i="8"/>
  <c r="B18" i="8"/>
  <c r="M17" i="8"/>
  <c r="J17" i="8"/>
  <c r="C17" i="8"/>
  <c r="B17" i="8"/>
  <c r="M16" i="8"/>
  <c r="J16" i="8"/>
  <c r="C16" i="8"/>
  <c r="B16" i="8"/>
  <c r="M15" i="8"/>
  <c r="J15" i="8"/>
  <c r="C15" i="8"/>
  <c r="B15" i="8"/>
  <c r="M14" i="8"/>
  <c r="J14" i="8"/>
  <c r="C14" i="8"/>
  <c r="B14" i="8"/>
  <c r="M13" i="8"/>
  <c r="J13" i="8"/>
  <c r="C13" i="8"/>
  <c r="B13" i="8"/>
  <c r="M12" i="8"/>
  <c r="J12" i="8"/>
  <c r="C12" i="8"/>
  <c r="B12" i="8"/>
  <c r="M11" i="8"/>
  <c r="J11" i="8"/>
  <c r="C11" i="8"/>
  <c r="B11" i="8"/>
  <c r="M10" i="8"/>
  <c r="J10" i="8"/>
  <c r="C10" i="8"/>
  <c r="B10" i="8"/>
  <c r="M9" i="8"/>
  <c r="J9" i="8"/>
  <c r="C9" i="8"/>
  <c r="B9" i="8"/>
  <c r="M8" i="8"/>
  <c r="J8" i="8"/>
  <c r="C8" i="8"/>
  <c r="B8" i="8"/>
  <c r="M7" i="8"/>
  <c r="J7" i="8"/>
  <c r="C7" i="8"/>
  <c r="B7" i="8"/>
  <c r="M6" i="8"/>
  <c r="M48" i="8" s="1"/>
  <c r="J6" i="8"/>
  <c r="C6" i="8"/>
  <c r="B6" i="8"/>
  <c r="N2" i="8"/>
  <c r="G2" i="8"/>
  <c r="C2" i="8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6" i="7"/>
  <c r="N2" i="7"/>
  <c r="G2" i="7"/>
  <c r="C46" i="7"/>
  <c r="C2" i="7"/>
  <c r="L48" i="7"/>
  <c r="K48" i="7"/>
  <c r="I48" i="7"/>
  <c r="H5" i="13" s="1"/>
  <c r="H48" i="7"/>
  <c r="G5" i="13" s="1"/>
  <c r="G48" i="7"/>
  <c r="F5" i="13" s="1"/>
  <c r="F48" i="7"/>
  <c r="E5" i="13" s="1"/>
  <c r="E48" i="7"/>
  <c r="D5" i="13" s="1"/>
  <c r="D48" i="7"/>
  <c r="C5" i="13" s="1"/>
  <c r="M45" i="7"/>
  <c r="L45" i="12" s="1"/>
  <c r="J45" i="7"/>
  <c r="M44" i="7"/>
  <c r="L44" i="12" s="1"/>
  <c r="J44" i="7"/>
  <c r="M43" i="7"/>
  <c r="L43" i="12" s="1"/>
  <c r="J43" i="7"/>
  <c r="M42" i="7"/>
  <c r="L42" i="12" s="1"/>
  <c r="J42" i="7"/>
  <c r="M41" i="7"/>
  <c r="L41" i="12" s="1"/>
  <c r="J41" i="7"/>
  <c r="M40" i="7"/>
  <c r="L40" i="12" s="1"/>
  <c r="J40" i="7"/>
  <c r="M39" i="7"/>
  <c r="L39" i="12" s="1"/>
  <c r="J39" i="7"/>
  <c r="M38" i="7"/>
  <c r="L38" i="12" s="1"/>
  <c r="J38" i="7"/>
  <c r="M37" i="7"/>
  <c r="L37" i="12" s="1"/>
  <c r="J37" i="7"/>
  <c r="M36" i="7"/>
  <c r="L36" i="12" s="1"/>
  <c r="J36" i="7"/>
  <c r="M35" i="7"/>
  <c r="L35" i="12" s="1"/>
  <c r="J35" i="7"/>
  <c r="M34" i="7"/>
  <c r="L34" i="12" s="1"/>
  <c r="J34" i="7"/>
  <c r="M33" i="7"/>
  <c r="L33" i="12" s="1"/>
  <c r="J33" i="7"/>
  <c r="M32" i="7"/>
  <c r="L32" i="12" s="1"/>
  <c r="J32" i="7"/>
  <c r="M31" i="7"/>
  <c r="L31" i="12" s="1"/>
  <c r="J31" i="7"/>
  <c r="M30" i="7"/>
  <c r="L30" i="12" s="1"/>
  <c r="J30" i="7"/>
  <c r="M29" i="7"/>
  <c r="L29" i="12" s="1"/>
  <c r="J29" i="7"/>
  <c r="M28" i="7"/>
  <c r="L28" i="12" s="1"/>
  <c r="J28" i="7"/>
  <c r="M27" i="7"/>
  <c r="L27" i="12" s="1"/>
  <c r="J27" i="7"/>
  <c r="M26" i="7"/>
  <c r="L26" i="12" s="1"/>
  <c r="J26" i="7"/>
  <c r="M25" i="7"/>
  <c r="L25" i="12" s="1"/>
  <c r="J25" i="7"/>
  <c r="M24" i="7"/>
  <c r="L24" i="12" s="1"/>
  <c r="J24" i="7"/>
  <c r="M23" i="7"/>
  <c r="L23" i="12" s="1"/>
  <c r="J23" i="7"/>
  <c r="M22" i="7"/>
  <c r="L22" i="12" s="1"/>
  <c r="J22" i="7"/>
  <c r="M21" i="7"/>
  <c r="L21" i="12" s="1"/>
  <c r="J21" i="7"/>
  <c r="M20" i="7"/>
  <c r="L20" i="12" s="1"/>
  <c r="J20" i="7"/>
  <c r="M19" i="7"/>
  <c r="L19" i="12" s="1"/>
  <c r="J19" i="7"/>
  <c r="M18" i="7"/>
  <c r="L18" i="12" s="1"/>
  <c r="J18" i="7"/>
  <c r="M17" i="7"/>
  <c r="L17" i="12" s="1"/>
  <c r="J17" i="7"/>
  <c r="M16" i="7"/>
  <c r="L16" i="12" s="1"/>
  <c r="J16" i="7"/>
  <c r="M15" i="7"/>
  <c r="L15" i="12" s="1"/>
  <c r="J15" i="7"/>
  <c r="M14" i="7"/>
  <c r="L14" i="12" s="1"/>
  <c r="J14" i="7"/>
  <c r="M13" i="7"/>
  <c r="L13" i="12" s="1"/>
  <c r="J13" i="7"/>
  <c r="M12" i="7"/>
  <c r="L12" i="12" s="1"/>
  <c r="J12" i="7"/>
  <c r="M11" i="7"/>
  <c r="L11" i="12" s="1"/>
  <c r="J11" i="7"/>
  <c r="M10" i="7"/>
  <c r="L10" i="12" s="1"/>
  <c r="J10" i="7"/>
  <c r="M9" i="7"/>
  <c r="L9" i="12" s="1"/>
  <c r="J9" i="7"/>
  <c r="M8" i="7"/>
  <c r="L8" i="12" s="1"/>
  <c r="J8" i="7"/>
  <c r="M7" i="7"/>
  <c r="L7" i="12" s="1"/>
  <c r="J7" i="7"/>
  <c r="M48" i="7"/>
  <c r="J6" i="7"/>
  <c r="J27" i="12" l="1"/>
  <c r="J25" i="12"/>
  <c r="J13" i="12"/>
  <c r="J11" i="12"/>
  <c r="J37" i="12"/>
  <c r="J33" i="12"/>
  <c r="J23" i="12"/>
  <c r="J41" i="12"/>
  <c r="J39" i="12"/>
  <c r="J48" i="7"/>
  <c r="J32" i="12"/>
  <c r="K48" i="12"/>
  <c r="I48" i="12"/>
  <c r="J36" i="12"/>
  <c r="J28" i="12"/>
  <c r="J48" i="11"/>
  <c r="J17" i="12"/>
  <c r="H48" i="12"/>
  <c r="J24" i="12"/>
  <c r="J21" i="12"/>
  <c r="J16" i="12"/>
  <c r="J48" i="10"/>
  <c r="J20" i="12"/>
  <c r="J8" i="12"/>
  <c r="J48" i="9"/>
  <c r="J12" i="12"/>
  <c r="E48" i="12"/>
  <c r="J48" i="8"/>
  <c r="L6" i="12"/>
  <c r="L48" i="12" s="1"/>
  <c r="F48" i="12"/>
  <c r="G48" i="12"/>
  <c r="D48" i="12"/>
  <c r="J48" i="12" l="1"/>
</calcChain>
</file>

<file path=xl/sharedStrings.xml><?xml version="1.0" encoding="utf-8"?>
<sst xmlns="http://schemas.openxmlformats.org/spreadsheetml/2006/main" count="371" uniqueCount="104">
  <si>
    <t>Nº</t>
  </si>
  <si>
    <t>NOMBRE  DEL  ALUMNO</t>
  </si>
  <si>
    <t>CURP</t>
  </si>
  <si>
    <t>ESPAÑOL</t>
  </si>
  <si>
    <t>MATEMÁTICAS</t>
  </si>
  <si>
    <t>FORMACIÓN CÍVICA Y ÉTICA</t>
  </si>
  <si>
    <t>EDUCACIÓN FÍSICA</t>
  </si>
  <si>
    <t>EDUCACIÓN ARTÍSTICA</t>
  </si>
  <si>
    <t>PROMEDIO</t>
  </si>
  <si>
    <t>SEPTIEMBRE</t>
  </si>
  <si>
    <t>OCTUBRE</t>
  </si>
  <si>
    <t>BIMESTRE 1 SEPTIEMBRE-OCTUBRE</t>
  </si>
  <si>
    <t>EXPLORACIÓN DE LA NATURALEZA Y LA SOCIEDAD</t>
  </si>
  <si>
    <t>DÍAS HÁBILES</t>
  </si>
  <si>
    <t xml:space="preserve">INASISTENCIAS </t>
  </si>
  <si>
    <t xml:space="preserve">PROMEDIOS BIMESTRALES </t>
  </si>
  <si>
    <t>CALIFICACIONES</t>
  </si>
  <si>
    <t>ASIST.</t>
  </si>
  <si>
    <t>PROM. FALTAS</t>
  </si>
  <si>
    <t>% ASISTENCIA POR ALUMNO</t>
  </si>
  <si>
    <t>ESCUELA PRIMARIA :</t>
  </si>
  <si>
    <t xml:space="preserve">GRUPO: </t>
  </si>
  <si>
    <t>PROFESOR(A):</t>
  </si>
  <si>
    <t xml:space="preserve">ESCUELA PRIMARIA </t>
  </si>
  <si>
    <t>PROFESOR (A)</t>
  </si>
  <si>
    <t xml:space="preserve">GRUPO </t>
  </si>
  <si>
    <t xml:space="preserve">DISEÑADO POR </t>
  </si>
  <si>
    <t>PROFR. LUIS GILBERTO GRANADOS LARA</t>
  </si>
  <si>
    <t>DISEÑADO POR : LUIS GILBERTO GRANADOS LARA</t>
  </si>
  <si>
    <t>BIMESTRE 2 NOVIEMBRE-DICIEMBRE</t>
  </si>
  <si>
    <t>BIMESTRE 3 ENERO - FEBRERO</t>
  </si>
  <si>
    <t>BIMESTRE 4 MARZO-ABRIL</t>
  </si>
  <si>
    <t>BIMESTRE 5 MAYO-JUNIO</t>
  </si>
  <si>
    <t xml:space="preserve">PROMEDIO ANUAL </t>
  </si>
  <si>
    <t xml:space="preserve">PROMEDIOS ANUALES </t>
  </si>
  <si>
    <t>NOVIEMBRE</t>
  </si>
  <si>
    <t>DICIEMBRE</t>
  </si>
  <si>
    <t>ENERO</t>
  </si>
  <si>
    <t>FEBRERO</t>
  </si>
  <si>
    <t>MARZO</t>
  </si>
  <si>
    <t>ABRIL</t>
  </si>
  <si>
    <t>MAYO</t>
  </si>
  <si>
    <t>JUNIO</t>
  </si>
  <si>
    <t>TOTAL DE FALTAS</t>
  </si>
  <si>
    <t>% ASISTENCIA ANUAL</t>
  </si>
  <si>
    <t>APROVECHAMIENTO BIMESTRAL</t>
  </si>
  <si>
    <t>MES</t>
  </si>
  <si>
    <t>BIMESTRE 1</t>
  </si>
  <si>
    <t>BIMESTRE 2</t>
  </si>
  <si>
    <t>BIMESTRE 3</t>
  </si>
  <si>
    <t>BIMESTRE 4</t>
  </si>
  <si>
    <t>BIMESTRE 5</t>
  </si>
  <si>
    <t>DIRECTOR</t>
  </si>
  <si>
    <t>MAESTRO (A)</t>
  </si>
  <si>
    <t>DISEÑO: PROFR LUIS GILBERTO GRANADOS LARA</t>
  </si>
  <si>
    <t>ESPACIOS A LLENAR POR EL DOCENTE, EL RESTO ES AUTOMATIZADO.</t>
  </si>
  <si>
    <t>CICLO  ESCOLAR  2017-2018</t>
  </si>
  <si>
    <t>GRUPO:</t>
  </si>
  <si>
    <t xml:space="preserve">EDADES </t>
  </si>
  <si>
    <t>AL</t>
  </si>
  <si>
    <t>SEXO</t>
  </si>
  <si>
    <t>DIA</t>
  </si>
  <si>
    <t>AÑO</t>
  </si>
  <si>
    <t>FECHA_NAC</t>
  </si>
  <si>
    <t>EDAD</t>
  </si>
  <si>
    <t>REPETIDOR</t>
  </si>
  <si>
    <t>5 AÑOS</t>
  </si>
  <si>
    <t>6 AÑOS</t>
  </si>
  <si>
    <t>7 AÑOS</t>
  </si>
  <si>
    <t>8 AÑOS</t>
  </si>
  <si>
    <t>9 AÑOS</t>
  </si>
  <si>
    <t>10 AÑOS</t>
  </si>
  <si>
    <t>11 AÑOS</t>
  </si>
  <si>
    <t>12 AÑOS</t>
  </si>
  <si>
    <t>13 AÑOS</t>
  </si>
  <si>
    <t>14 AÑOS</t>
  </si>
  <si>
    <t>15 AÑOS</t>
  </si>
  <si>
    <t>TOTAL</t>
  </si>
  <si>
    <t>NO</t>
  </si>
  <si>
    <t>NUEVO ING.</t>
  </si>
  <si>
    <t>SI</t>
  </si>
  <si>
    <t>HOMBRES</t>
  </si>
  <si>
    <t>REPETIDORES</t>
  </si>
  <si>
    <t>MUJERES</t>
  </si>
  <si>
    <t>SUBTOTAL</t>
  </si>
  <si>
    <t>ELABORADO POR: PROFR. LUIS GILBERTO GRANADOS LARA</t>
  </si>
  <si>
    <t>https://web.facebook.com/MaestrosylasTic</t>
  </si>
  <si>
    <t>https://maestrosylastic.blogspot.mx</t>
  </si>
  <si>
    <t>CONTROL DE ASISTENCIA Y CALIFICACIONES AUTOMATIZADO V 2.0</t>
  </si>
  <si>
    <t>ESCUELA:</t>
  </si>
  <si>
    <t>PROFESOR:</t>
  </si>
  <si>
    <t>MES/DÍA/AÑO</t>
  </si>
  <si>
    <t>APROBADO</t>
  </si>
  <si>
    <t>INSC TOTAL</t>
  </si>
  <si>
    <t>APROBADOS</t>
  </si>
  <si>
    <t>ESCUELA :</t>
  </si>
  <si>
    <t>SUBTOTAL INSCRITOS</t>
  </si>
  <si>
    <t>SUBTOTAL APROBADOS</t>
  </si>
  <si>
    <t>DIRECTOR:</t>
  </si>
  <si>
    <t>GRUPO</t>
  </si>
  <si>
    <t>CONSTITUCIÓN</t>
  </si>
  <si>
    <t>LUIS GILBERTO GRANADOS LARA</t>
  </si>
  <si>
    <t xml:space="preserve">SEGUNDO  GRADO </t>
  </si>
  <si>
    <t>2°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</si>
</sst>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dd/mm/yyyy;@"/>
    <numFmt numFmtId="166" formatCode="[$-1540A]dd\ mmmm\,\ yyyy;@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00B05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218">
    <xf numFmtId="0" fontId="0" fillId="0" borderId="0" xfId="0"/>
    <xf numFmtId="0" fontId="0" fillId="0" borderId="0" xfId="0"/>
    <xf numFmtId="0" fontId="0" fillId="0" borderId="0" xfId="0" applyBorder="1"/>
    <xf numFmtId="0" fontId="0" fillId="0" borderId="0" xfId="0" applyFill="1" applyBorder="1"/>
    <xf numFmtId="0" fontId="0" fillId="0" borderId="0" xfId="0" applyFont="1"/>
    <xf numFmtId="0" fontId="0" fillId="0" borderId="0" xfId="0" applyFont="1" applyBorder="1"/>
    <xf numFmtId="0" fontId="0" fillId="0" borderId="0" xfId="0" applyFont="1" applyFill="1" applyBorder="1" applyAlignment="1"/>
    <xf numFmtId="0" fontId="1" fillId="0" borderId="0" xfId="0" applyFont="1" applyBorder="1" applyAlignment="1">
      <alignment horizontal="center" vertical="center"/>
    </xf>
    <xf numFmtId="0" fontId="0" fillId="2" borderId="0" xfId="0" applyFill="1"/>
    <xf numFmtId="0" fontId="1" fillId="0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textRotation="90"/>
    </xf>
    <xf numFmtId="0" fontId="0" fillId="0" borderId="0" xfId="0" applyAlignment="1">
      <alignment textRotation="90"/>
    </xf>
    <xf numFmtId="0" fontId="0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0" xfId="0" applyFont="1" applyFill="1" applyBorder="1" applyAlignment="1">
      <alignment horizontal="left" vertical="center"/>
    </xf>
    <xf numFmtId="0" fontId="0" fillId="2" borderId="0" xfId="0" applyFont="1" applyFill="1"/>
    <xf numFmtId="0" fontId="2" fillId="2" borderId="0" xfId="0" applyFont="1" applyFill="1" applyAlignment="1">
      <alignment horizontal="left" vertical="center"/>
    </xf>
    <xf numFmtId="0" fontId="8" fillId="2" borderId="0" xfId="0" applyFont="1" applyFill="1" applyAlignment="1">
      <alignment vertical="center"/>
    </xf>
    <xf numFmtId="0" fontId="3" fillId="2" borderId="0" xfId="0" applyFont="1" applyFill="1" applyBorder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textRotation="90"/>
    </xf>
    <xf numFmtId="0" fontId="0" fillId="2" borderId="2" xfId="0" applyFill="1" applyBorder="1"/>
    <xf numFmtId="164" fontId="5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/>
    <xf numFmtId="164" fontId="5" fillId="2" borderId="2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0" fillId="2" borderId="0" xfId="0" applyFill="1" applyBorder="1"/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0" fontId="0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vertical="center"/>
    </xf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4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3" fillId="2" borderId="0" xfId="0" applyFont="1" applyFill="1" applyAlignment="1">
      <alignment vertical="center"/>
    </xf>
    <xf numFmtId="164" fontId="1" fillId="4" borderId="0" xfId="0" applyNumberFormat="1" applyFont="1" applyFill="1" applyBorder="1" applyAlignment="1">
      <alignment horizontal="center" vertical="center"/>
    </xf>
    <xf numFmtId="9" fontId="1" fillId="4" borderId="0" xfId="1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textRotation="90" wrapText="1"/>
    </xf>
    <xf numFmtId="0" fontId="1" fillId="5" borderId="1" xfId="0" applyFont="1" applyFill="1" applyBorder="1" applyAlignment="1">
      <alignment horizontal="center" vertical="center" textRotation="90" wrapText="1"/>
    </xf>
    <xf numFmtId="164" fontId="1" fillId="2" borderId="1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/>
    </xf>
    <xf numFmtId="0" fontId="13" fillId="2" borderId="0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 vertical="center"/>
    </xf>
    <xf numFmtId="0" fontId="0" fillId="2" borderId="4" xfId="0" applyFill="1" applyBorder="1"/>
    <xf numFmtId="0" fontId="8" fillId="2" borderId="0" xfId="0" applyFont="1" applyFill="1" applyBorder="1" applyAlignment="1">
      <alignment horizontal="center" vertical="center"/>
    </xf>
    <xf numFmtId="0" fontId="8" fillId="2" borderId="0" xfId="0" applyFont="1" applyFill="1"/>
    <xf numFmtId="0" fontId="3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/>
    <xf numFmtId="0" fontId="0" fillId="2" borderId="0" xfId="0" applyFill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0" fillId="2" borderId="0" xfId="0" applyFont="1" applyFill="1" applyBorder="1" applyAlignment="1"/>
    <xf numFmtId="0" fontId="0" fillId="2" borderId="0" xfId="0" applyFont="1" applyFill="1" applyBorder="1"/>
    <xf numFmtId="0" fontId="1" fillId="2" borderId="0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 vertical="center" textRotation="90" wrapText="1"/>
    </xf>
    <xf numFmtId="0" fontId="0" fillId="2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164" fontId="8" fillId="2" borderId="1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0" fillId="2" borderId="0" xfId="0" applyFill="1" applyBorder="1" applyAlignment="1"/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7" borderId="1" xfId="0" applyFill="1" applyBorder="1"/>
    <xf numFmtId="0" fontId="13" fillId="2" borderId="0" xfId="0" applyFont="1" applyFill="1"/>
    <xf numFmtId="0" fontId="13" fillId="2" borderId="0" xfId="0" applyFont="1" applyFill="1" applyAlignment="1">
      <alignment horizontal="left" vertical="center"/>
    </xf>
    <xf numFmtId="0" fontId="2" fillId="2" borderId="4" xfId="0" applyFont="1" applyFill="1" applyBorder="1" applyAlignment="1"/>
    <xf numFmtId="0" fontId="8" fillId="2" borderId="4" xfId="0" applyFont="1" applyFill="1" applyBorder="1"/>
    <xf numFmtId="0" fontId="7" fillId="2" borderId="0" xfId="0" applyFont="1" applyFill="1"/>
    <xf numFmtId="0" fontId="1" fillId="2" borderId="1" xfId="0" applyFont="1" applyFill="1" applyBorder="1"/>
    <xf numFmtId="0" fontId="0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6" fillId="2" borderId="1" xfId="0" applyFont="1" applyFill="1" applyBorder="1"/>
    <xf numFmtId="0" fontId="16" fillId="2" borderId="1" xfId="0" applyFont="1" applyFill="1" applyBorder="1" applyAlignment="1">
      <alignment horizontal="center" vertical="center"/>
    </xf>
    <xf numFmtId="0" fontId="0" fillId="0" borderId="2" xfId="0" applyFill="1" applyBorder="1"/>
    <xf numFmtId="0" fontId="3" fillId="7" borderId="1" xfId="0" applyFont="1" applyFill="1" applyBorder="1"/>
    <xf numFmtId="0" fontId="6" fillId="7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8" borderId="0" xfId="0" applyFill="1"/>
    <xf numFmtId="0" fontId="6" fillId="0" borderId="1" xfId="0" applyFont="1" applyBorder="1" applyAlignment="1">
      <alignment horizontal="center" vertical="center"/>
    </xf>
    <xf numFmtId="0" fontId="0" fillId="9" borderId="0" xfId="0" applyFill="1"/>
    <xf numFmtId="0" fontId="1" fillId="2" borderId="0" xfId="0" applyFont="1" applyFill="1" applyAlignment="1">
      <alignment horizontal="center"/>
    </xf>
    <xf numFmtId="0" fontId="16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7" fillId="2" borderId="0" xfId="2" applyFill="1"/>
    <xf numFmtId="0" fontId="0" fillId="2" borderId="0" xfId="0" applyFill="1" applyAlignment="1">
      <alignment horizontal="right"/>
    </xf>
    <xf numFmtId="0" fontId="8" fillId="2" borderId="0" xfId="0" applyFont="1" applyFill="1" applyBorder="1"/>
    <xf numFmtId="166" fontId="1" fillId="2" borderId="0" xfId="0" applyNumberFormat="1" applyFont="1" applyFill="1"/>
    <xf numFmtId="0" fontId="1" fillId="6" borderId="1" xfId="0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165" fontId="0" fillId="0" borderId="1" xfId="0" applyNumberFormat="1" applyBorder="1" applyAlignment="1" applyProtection="1">
      <alignment horizontal="center" vertical="center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vertical="center"/>
      <protection hidden="1"/>
    </xf>
    <xf numFmtId="0" fontId="1" fillId="2" borderId="0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0" fillId="2" borderId="0" xfId="0" applyFill="1" applyBorder="1" applyProtection="1"/>
    <xf numFmtId="0" fontId="0" fillId="2" borderId="0" xfId="0" applyFont="1" applyFill="1" applyBorder="1" applyProtection="1"/>
    <xf numFmtId="0" fontId="1" fillId="2" borderId="0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vertical="center"/>
    </xf>
    <xf numFmtId="0" fontId="0" fillId="2" borderId="0" xfId="0" applyFill="1" applyProtection="1"/>
    <xf numFmtId="0" fontId="17" fillId="2" borderId="0" xfId="2" applyFill="1" applyProtection="1"/>
    <xf numFmtId="0" fontId="0" fillId="2" borderId="0" xfId="0" applyFont="1" applyFill="1" applyProtection="1"/>
    <xf numFmtId="0" fontId="3" fillId="7" borderId="1" xfId="0" applyFont="1" applyFill="1" applyBorder="1" applyProtection="1">
      <protection hidden="1"/>
    </xf>
    <xf numFmtId="0" fontId="6" fillId="7" borderId="1" xfId="0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6" fillId="0" borderId="1" xfId="0" applyFont="1" applyBorder="1" applyAlignment="1" applyProtection="1">
      <alignment horizontal="center" vertical="center"/>
      <protection hidden="1"/>
    </xf>
    <xf numFmtId="0" fontId="16" fillId="0" borderId="1" xfId="0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0" fillId="7" borderId="1" xfId="0" applyFill="1" applyBorder="1" applyAlignment="1" applyProtection="1">
      <alignment horizontal="center" vertical="center"/>
      <protection locked="0"/>
    </xf>
    <xf numFmtId="14" fontId="1" fillId="6" borderId="0" xfId="0" applyNumberFormat="1" applyFont="1" applyFill="1" applyProtection="1">
      <protection locked="0"/>
    </xf>
    <xf numFmtId="0" fontId="0" fillId="2" borderId="0" xfId="0" applyFill="1" applyProtection="1">
      <protection locked="0"/>
    </xf>
    <xf numFmtId="0" fontId="3" fillId="2" borderId="0" xfId="0" applyFont="1" applyFill="1" applyBorder="1" applyAlignment="1" applyProtection="1">
      <alignment horizontal="left" vertical="center"/>
      <protection locked="0"/>
    </xf>
    <xf numFmtId="0" fontId="12" fillId="2" borderId="0" xfId="0" applyFont="1" applyFill="1" applyBorder="1" applyAlignment="1" applyProtection="1">
      <alignment horizontal="right" vertical="center"/>
      <protection locked="0"/>
    </xf>
    <xf numFmtId="0" fontId="0" fillId="0" borderId="4" xfId="0" applyBorder="1" applyProtection="1">
      <protection locked="0"/>
    </xf>
    <xf numFmtId="0" fontId="0" fillId="2" borderId="4" xfId="0" applyFill="1" applyBorder="1" applyProtection="1">
      <protection locked="0"/>
    </xf>
    <xf numFmtId="0" fontId="8" fillId="2" borderId="0" xfId="0" applyFont="1" applyFill="1" applyAlignment="1" applyProtection="1">
      <alignment horizontal="right" vertical="center"/>
      <protection locked="0"/>
    </xf>
    <xf numFmtId="0" fontId="3" fillId="2" borderId="0" xfId="0" applyFont="1" applyFill="1" applyBorder="1" applyProtection="1">
      <protection locked="0"/>
    </xf>
    <xf numFmtId="0" fontId="8" fillId="2" borderId="0" xfId="0" applyFont="1" applyFill="1" applyBorder="1" applyAlignment="1" applyProtection="1">
      <alignment horizontal="right" vertical="center"/>
      <protection locked="0"/>
    </xf>
    <xf numFmtId="0" fontId="14" fillId="2" borderId="5" xfId="0" applyFont="1" applyFill="1" applyBorder="1" applyAlignment="1" applyProtection="1">
      <alignment horizontal="center" vertical="center"/>
      <protection locked="0"/>
    </xf>
    <xf numFmtId="0" fontId="0" fillId="2" borderId="0" xfId="0" applyFill="1" applyBorder="1" applyProtection="1">
      <protection locked="0"/>
    </xf>
    <xf numFmtId="0" fontId="8" fillId="2" borderId="4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textRotation="90"/>
      <protection locked="0"/>
    </xf>
    <xf numFmtId="0" fontId="1" fillId="2" borderId="1" xfId="0" applyFont="1" applyFill="1" applyBorder="1" applyAlignment="1" applyProtection="1">
      <alignment textRotation="90"/>
      <protection locked="0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2" xfId="0" applyFill="1" applyBorder="1" applyProtection="1">
      <protection locked="0"/>
    </xf>
    <xf numFmtId="0" fontId="3" fillId="2" borderId="1" xfId="0" applyFont="1" applyFill="1" applyBorder="1" applyProtection="1"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3" fillId="2" borderId="3" xfId="0" applyFont="1" applyFill="1" applyBorder="1" applyProtection="1">
      <protection locked="0"/>
    </xf>
    <xf numFmtId="0" fontId="0" fillId="5" borderId="1" xfId="0" applyFill="1" applyBorder="1" applyAlignment="1" applyProtection="1">
      <alignment horizontal="center" vertical="center" textRotation="90" wrapText="1"/>
      <protection locked="0"/>
    </xf>
    <xf numFmtId="9" fontId="5" fillId="5" borderId="0" xfId="1" applyFont="1" applyFill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left" vertical="center"/>
      <protection locked="0"/>
    </xf>
    <xf numFmtId="164" fontId="5" fillId="2" borderId="1" xfId="0" applyNumberFormat="1" applyFont="1" applyFill="1" applyBorder="1" applyAlignment="1" applyProtection="1">
      <alignment horizontal="center" vertical="center"/>
      <protection locked="0"/>
    </xf>
    <xf numFmtId="16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164" fontId="10" fillId="2" borderId="1" xfId="0" applyNumberFormat="1" applyFont="1" applyFill="1" applyBorder="1" applyAlignment="1" applyProtection="1">
      <alignment horizontal="center" vertical="center"/>
      <protection locked="0"/>
    </xf>
    <xf numFmtId="164" fontId="5" fillId="2" borderId="2" xfId="0" applyNumberFormat="1" applyFont="1" applyFill="1" applyBorder="1" applyAlignment="1" applyProtection="1">
      <alignment horizontal="center" vertical="center"/>
      <protection locked="0"/>
    </xf>
    <xf numFmtId="164" fontId="7" fillId="2" borderId="2" xfId="0" applyNumberFormat="1" applyFont="1" applyFill="1" applyBorder="1" applyAlignment="1" applyProtection="1">
      <alignment horizontal="center" vertical="center"/>
      <protection locked="0"/>
    </xf>
    <xf numFmtId="164" fontId="7" fillId="2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Protection="1"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hidden="1"/>
    </xf>
    <xf numFmtId="0" fontId="11" fillId="2" borderId="0" xfId="0" applyFont="1" applyFill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4" fillId="2" borderId="0" xfId="0" applyFont="1" applyFill="1" applyBorder="1" applyAlignment="1" applyProtection="1">
      <protection locked="0"/>
    </xf>
    <xf numFmtId="0" fontId="0" fillId="2" borderId="0" xfId="0" applyFont="1" applyFill="1" applyBorder="1" applyAlignment="1" applyProtection="1">
      <alignment horizontal="right"/>
      <protection locked="0"/>
    </xf>
    <xf numFmtId="0" fontId="0" fillId="0" borderId="0" xfId="0" applyBorder="1" applyProtection="1">
      <protection locked="0"/>
    </xf>
    <xf numFmtId="0" fontId="0" fillId="2" borderId="0" xfId="0" applyFont="1" applyFill="1" applyBorder="1" applyAlignment="1" applyProtection="1"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0" fillId="0" borderId="0" xfId="0" applyFont="1" applyFill="1" applyBorder="1" applyAlignment="1" applyProtection="1">
      <protection locked="0"/>
    </xf>
    <xf numFmtId="0" fontId="0" fillId="0" borderId="0" xfId="0" applyFont="1" applyFill="1" applyBorder="1" applyProtection="1"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64" fontId="1" fillId="5" borderId="0" xfId="0" applyNumberFormat="1" applyFont="1" applyFill="1" applyBorder="1" applyAlignment="1" applyProtection="1">
      <alignment horizontal="center" vertical="center"/>
    </xf>
    <xf numFmtId="9" fontId="1" fillId="5" borderId="0" xfId="1" applyFont="1" applyFill="1" applyBorder="1" applyAlignment="1" applyProtection="1">
      <alignment horizontal="center" vertical="center"/>
    </xf>
    <xf numFmtId="2" fontId="1" fillId="5" borderId="1" xfId="0" applyNumberFormat="1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center" vertical="center"/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/>
      <protection locked="0"/>
    </xf>
    <xf numFmtId="0" fontId="0" fillId="2" borderId="0" xfId="0" applyFont="1" applyFill="1" applyProtection="1">
      <protection locked="0"/>
    </xf>
    <xf numFmtId="0" fontId="2" fillId="2" borderId="0" xfId="0" applyFont="1" applyFill="1" applyAlignment="1" applyProtection="1">
      <alignment horizontal="left" vertical="center"/>
      <protection locked="0"/>
    </xf>
    <xf numFmtId="0" fontId="8" fillId="2" borderId="0" xfId="0" applyFont="1" applyFill="1" applyAlignment="1" applyProtection="1">
      <alignment vertical="center"/>
      <protection locked="0"/>
    </xf>
    <xf numFmtId="0" fontId="8" fillId="2" borderId="0" xfId="0" applyFont="1" applyFill="1" applyBorder="1" applyAlignment="1" applyProtection="1">
      <alignment vertical="center"/>
      <protection locked="0"/>
    </xf>
    <xf numFmtId="0" fontId="0" fillId="2" borderId="0" xfId="0" applyFill="1" applyBorder="1" applyAlignment="1" applyProtection="1">
      <alignment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1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vertical="center"/>
      <protection locked="0"/>
    </xf>
    <xf numFmtId="0" fontId="0" fillId="2" borderId="0" xfId="0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13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Border="1" applyAlignment="1" applyProtection="1">
      <alignment horizontal="center" vertical="center"/>
      <protection locked="0"/>
    </xf>
    <xf numFmtId="0" fontId="0" fillId="2" borderId="0" xfId="0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0" fillId="2" borderId="0" xfId="0" applyFill="1" applyBorder="1" applyAlignment="1" applyProtection="1">
      <alignment horizontal="center" wrapText="1"/>
      <protection locked="0"/>
    </xf>
    <xf numFmtId="0" fontId="11" fillId="2" borderId="0" xfId="0" applyFont="1" applyFill="1" applyAlignment="1" applyProtection="1">
      <alignment horizontal="left" vertical="center"/>
      <protection locked="0"/>
    </xf>
    <xf numFmtId="0" fontId="2" fillId="2" borderId="4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wrapText="1"/>
    </xf>
    <xf numFmtId="0" fontId="11" fillId="2" borderId="0" xfId="0" applyFont="1" applyFill="1" applyAlignment="1">
      <alignment horizontal="left" vertical="center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0" xfId="0" applyAlignment="1">
      <alignment horizontal="center"/>
    </xf>
  </cellXfs>
  <cellStyles count="3">
    <cellStyle name="Hipervínculo" xfId="2" builtinId="8"/>
    <cellStyle name="Normal" xfId="0" builtinId="0"/>
    <cellStyle name="Porcentaje" xfId="1" builtinId="5"/>
  </cellStyles>
  <dxfs count="38"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39994506668294322"/>
        </patternFill>
      </fill>
    </dxf>
    <dxf>
      <font>
        <b/>
        <i val="0"/>
        <color rgb="FFFF0000"/>
      </font>
    </dxf>
    <dxf>
      <fill>
        <patternFill>
          <bgColor theme="9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39994506668294322"/>
        </patternFill>
      </fill>
    </dxf>
    <dxf>
      <font>
        <b/>
        <i val="0"/>
        <color rgb="FFFF0000"/>
      </font>
    </dxf>
    <dxf>
      <fill>
        <patternFill>
          <bgColor theme="9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39994506668294322"/>
        </patternFill>
      </fill>
    </dxf>
    <dxf>
      <font>
        <b/>
        <i val="0"/>
        <color rgb="FFFF0000"/>
      </font>
    </dxf>
    <dxf>
      <fill>
        <patternFill>
          <bgColor theme="9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39994506668294322"/>
        </patternFill>
      </fill>
    </dxf>
    <dxf>
      <font>
        <b/>
        <i val="0"/>
        <color rgb="FFFF0000"/>
      </font>
    </dxf>
    <dxf>
      <fill>
        <patternFill>
          <bgColor theme="9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39994506668294322"/>
        </patternFill>
      </fill>
    </dxf>
    <dxf>
      <font>
        <b/>
        <i val="0"/>
        <color rgb="FFFF0000"/>
      </font>
    </dxf>
    <dxf>
      <fill>
        <patternFill>
          <bgColor theme="9" tint="0.79998168889431442"/>
        </patternFill>
      </fill>
    </dxf>
    <dxf>
      <fill>
        <patternFill>
          <bgColor theme="8" tint="0.39994506668294322"/>
        </patternFill>
      </fill>
    </dxf>
    <dxf>
      <font>
        <b/>
        <i val="0"/>
        <color rgb="FFFF0000"/>
      </font>
    </dxf>
    <dxf>
      <fill>
        <patternFill>
          <bgColor theme="9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US"/>
              <a:t>HOMBRES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'911.1'!$N$7</c:f>
              <c:strCache>
                <c:ptCount val="1"/>
                <c:pt idx="0">
                  <c:v>NUEVO ING.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'911.1'!$O$6:$Y$6</c:f>
              <c:strCache>
                <c:ptCount val="11"/>
                <c:pt idx="0">
                  <c:v>5 AÑOS</c:v>
                </c:pt>
                <c:pt idx="1">
                  <c:v>6 AÑOS</c:v>
                </c:pt>
                <c:pt idx="2">
                  <c:v>7 AÑOS</c:v>
                </c:pt>
                <c:pt idx="3">
                  <c:v>8 AÑOS</c:v>
                </c:pt>
                <c:pt idx="4">
                  <c:v>9 AÑOS</c:v>
                </c:pt>
                <c:pt idx="5">
                  <c:v>10 AÑOS</c:v>
                </c:pt>
                <c:pt idx="6">
                  <c:v>11 AÑOS</c:v>
                </c:pt>
                <c:pt idx="7">
                  <c:v>12 AÑOS</c:v>
                </c:pt>
                <c:pt idx="8">
                  <c:v>13 AÑOS</c:v>
                </c:pt>
                <c:pt idx="9">
                  <c:v>14 AÑOS</c:v>
                </c:pt>
                <c:pt idx="10">
                  <c:v>15 AÑOS</c:v>
                </c:pt>
              </c:strCache>
            </c:strRef>
          </c:cat>
          <c:val>
            <c:numRef>
              <c:f>'911.1'!$O$7:$Y$7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FF-4A9F-8E19-63F8705F9855}"/>
            </c:ext>
          </c:extLst>
        </c:ser>
        <c:ser>
          <c:idx val="1"/>
          <c:order val="1"/>
          <c:tx>
            <c:strRef>
              <c:f>'911.1'!$N$8</c:f>
              <c:strCache>
                <c:ptCount val="1"/>
                <c:pt idx="0">
                  <c:v>REPETIDORES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'911.1'!$O$6:$Y$6</c:f>
              <c:strCache>
                <c:ptCount val="11"/>
                <c:pt idx="0">
                  <c:v>5 AÑOS</c:v>
                </c:pt>
                <c:pt idx="1">
                  <c:v>6 AÑOS</c:v>
                </c:pt>
                <c:pt idx="2">
                  <c:v>7 AÑOS</c:v>
                </c:pt>
                <c:pt idx="3">
                  <c:v>8 AÑOS</c:v>
                </c:pt>
                <c:pt idx="4">
                  <c:v>9 AÑOS</c:v>
                </c:pt>
                <c:pt idx="5">
                  <c:v>10 AÑOS</c:v>
                </c:pt>
                <c:pt idx="6">
                  <c:v>11 AÑOS</c:v>
                </c:pt>
                <c:pt idx="7">
                  <c:v>12 AÑOS</c:v>
                </c:pt>
                <c:pt idx="8">
                  <c:v>13 AÑOS</c:v>
                </c:pt>
                <c:pt idx="9">
                  <c:v>14 AÑOS</c:v>
                </c:pt>
                <c:pt idx="10">
                  <c:v>15 AÑOS</c:v>
                </c:pt>
              </c:strCache>
            </c:strRef>
          </c:cat>
          <c:val>
            <c:numRef>
              <c:f>'911.1'!$O$8:$Y$8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FF-4A9F-8E19-63F8705F98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1979403456"/>
        <c:axId val="-1979409984"/>
        <c:axId val="0"/>
      </c:bar3DChart>
      <c:catAx>
        <c:axId val="-1979403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1979409984"/>
        <c:crosses val="autoZero"/>
        <c:auto val="1"/>
        <c:lblAlgn val="ctr"/>
        <c:lblOffset val="100"/>
        <c:noMultiLvlLbl val="0"/>
      </c:catAx>
      <c:valAx>
        <c:axId val="-1979409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1979403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US"/>
              <a:t>MUJERES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'911.1'!$N$10</c:f>
              <c:strCache>
                <c:ptCount val="1"/>
                <c:pt idx="0">
                  <c:v>NUEVO ING.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'911.1'!$O$9:$Y$9</c:f>
              <c:strCache>
                <c:ptCount val="11"/>
                <c:pt idx="0">
                  <c:v>5 AÑOS</c:v>
                </c:pt>
                <c:pt idx="1">
                  <c:v>6 AÑOS</c:v>
                </c:pt>
                <c:pt idx="2">
                  <c:v>7 AÑOS</c:v>
                </c:pt>
                <c:pt idx="3">
                  <c:v>8 AÑOS</c:v>
                </c:pt>
                <c:pt idx="4">
                  <c:v>9 AÑOS</c:v>
                </c:pt>
                <c:pt idx="5">
                  <c:v>10 AÑOS</c:v>
                </c:pt>
                <c:pt idx="6">
                  <c:v>11 AÑOS</c:v>
                </c:pt>
                <c:pt idx="7">
                  <c:v>12 AÑOS</c:v>
                </c:pt>
                <c:pt idx="8">
                  <c:v>13 AÑOS</c:v>
                </c:pt>
                <c:pt idx="9">
                  <c:v>14 AÑOS</c:v>
                </c:pt>
                <c:pt idx="10">
                  <c:v>15 AÑOS</c:v>
                </c:pt>
              </c:strCache>
            </c:strRef>
          </c:cat>
          <c:val>
            <c:numRef>
              <c:f>'911.1'!$O$10:$Y$10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4C-48ED-B928-C421B12AD23D}"/>
            </c:ext>
          </c:extLst>
        </c:ser>
        <c:ser>
          <c:idx val="1"/>
          <c:order val="1"/>
          <c:tx>
            <c:strRef>
              <c:f>'911.1'!$N$11</c:f>
              <c:strCache>
                <c:ptCount val="1"/>
                <c:pt idx="0">
                  <c:v>REPETIDORES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'911.1'!$O$9:$Y$9</c:f>
              <c:strCache>
                <c:ptCount val="11"/>
                <c:pt idx="0">
                  <c:v>5 AÑOS</c:v>
                </c:pt>
                <c:pt idx="1">
                  <c:v>6 AÑOS</c:v>
                </c:pt>
                <c:pt idx="2">
                  <c:v>7 AÑOS</c:v>
                </c:pt>
                <c:pt idx="3">
                  <c:v>8 AÑOS</c:v>
                </c:pt>
                <c:pt idx="4">
                  <c:v>9 AÑOS</c:v>
                </c:pt>
                <c:pt idx="5">
                  <c:v>10 AÑOS</c:v>
                </c:pt>
                <c:pt idx="6">
                  <c:v>11 AÑOS</c:v>
                </c:pt>
                <c:pt idx="7">
                  <c:v>12 AÑOS</c:v>
                </c:pt>
                <c:pt idx="8">
                  <c:v>13 AÑOS</c:v>
                </c:pt>
                <c:pt idx="9">
                  <c:v>14 AÑOS</c:v>
                </c:pt>
                <c:pt idx="10">
                  <c:v>15 AÑOS</c:v>
                </c:pt>
              </c:strCache>
            </c:strRef>
          </c:cat>
          <c:val>
            <c:numRef>
              <c:f>'911.1'!$O$11:$Y$11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4C-48ED-B928-C421B12AD2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1979413792"/>
        <c:axId val="-1979402912"/>
        <c:axId val="0"/>
      </c:bar3DChart>
      <c:catAx>
        <c:axId val="-1979413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1979402912"/>
        <c:crosses val="autoZero"/>
        <c:auto val="1"/>
        <c:lblAlgn val="ctr"/>
        <c:lblOffset val="100"/>
        <c:noMultiLvlLbl val="0"/>
      </c:catAx>
      <c:valAx>
        <c:axId val="-1979402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1979413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en-US" sz="1800" b="1">
                <a:solidFill>
                  <a:srgbClr val="002060"/>
                </a:solidFill>
              </a:rPr>
              <a:t>APROVECHAMIENTO</a:t>
            </a:r>
            <a:r>
              <a:rPr lang="en-US" sz="1800" b="1" baseline="0">
                <a:solidFill>
                  <a:srgbClr val="002060"/>
                </a:solidFill>
              </a:rPr>
              <a:t> POR ASIGNATURA BIMESTRAL</a:t>
            </a:r>
            <a:endParaRPr lang="en-US" sz="1800" b="1">
              <a:solidFill>
                <a:srgbClr val="00206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GRÁFICA!$B$5</c:f>
              <c:strCache>
                <c:ptCount val="1"/>
                <c:pt idx="0">
                  <c:v>BIMESTRE 1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GRÁFICA!$C$4:$H$4</c:f>
              <c:strCache>
                <c:ptCount val="6"/>
                <c:pt idx="0">
                  <c:v>ESPAÑOL</c:v>
                </c:pt>
                <c:pt idx="1">
                  <c:v>MATEMÁTICAS</c:v>
                </c:pt>
                <c:pt idx="2">
                  <c:v>EXPLORACIÓN DE LA NATURALEZA Y LA SOCIEDAD</c:v>
                </c:pt>
                <c:pt idx="3">
                  <c:v>FORMACIÓN CÍVICA Y ÉTICA</c:v>
                </c:pt>
                <c:pt idx="4">
                  <c:v>EDUCACIÓN FÍSICA</c:v>
                </c:pt>
                <c:pt idx="5">
                  <c:v>EDUCACIÓN ARTÍSTICA</c:v>
                </c:pt>
              </c:strCache>
            </c:strRef>
          </c:cat>
          <c:val>
            <c:numRef>
              <c:f>GRÁFICA!$C$5:$H$5</c:f>
              <c:numCache>
                <c:formatCode>0.0</c:formatCode>
                <c:ptCount val="6"/>
                <c:pt idx="0">
                  <c:v>6.75</c:v>
                </c:pt>
                <c:pt idx="1">
                  <c:v>6.6749999999999998</c:v>
                </c:pt>
                <c:pt idx="2">
                  <c:v>7.4</c:v>
                </c:pt>
                <c:pt idx="3">
                  <c:v>7.375</c:v>
                </c:pt>
                <c:pt idx="4">
                  <c:v>8.4749999999999996</c:v>
                </c:pt>
                <c:pt idx="5">
                  <c:v>8.0250000000000004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D8-4295-A724-7BA38F01DF1B}"/>
            </c:ext>
          </c:extLst>
        </c:ser>
        <c:ser>
          <c:idx val="1"/>
          <c:order val="1"/>
          <c:tx>
            <c:strRef>
              <c:f>GRÁFICA!$B$6</c:f>
              <c:strCache>
                <c:ptCount val="1"/>
                <c:pt idx="0">
                  <c:v>BIMESTRE 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GRÁFICA!$C$4:$H$4</c:f>
              <c:strCache>
                <c:ptCount val="6"/>
                <c:pt idx="0">
                  <c:v>ESPAÑOL</c:v>
                </c:pt>
                <c:pt idx="1">
                  <c:v>MATEMÁTICAS</c:v>
                </c:pt>
                <c:pt idx="2">
                  <c:v>EXPLORACIÓN DE LA NATURALEZA Y LA SOCIEDAD</c:v>
                </c:pt>
                <c:pt idx="3">
                  <c:v>FORMACIÓN CÍVICA Y ÉTICA</c:v>
                </c:pt>
                <c:pt idx="4">
                  <c:v>EDUCACIÓN FÍSICA</c:v>
                </c:pt>
                <c:pt idx="5">
                  <c:v>EDUCACIÓN ARTÍSTICA</c:v>
                </c:pt>
              </c:strCache>
            </c:strRef>
          </c:cat>
          <c:val>
            <c:numRef>
              <c:f>GRÁFICA!$C$6:$H$6</c:f>
              <c:numCache>
                <c:formatCode>0.0</c:formatCode>
                <c:ptCount val="6"/>
                <c:pt idx="0">
                  <c:v>7.2249999999999996</c:v>
                </c:pt>
                <c:pt idx="1">
                  <c:v>7.75</c:v>
                </c:pt>
                <c:pt idx="2">
                  <c:v>7.45</c:v>
                </c:pt>
                <c:pt idx="3">
                  <c:v>7.4249999999999998</c:v>
                </c:pt>
                <c:pt idx="4">
                  <c:v>8.4749999999999996</c:v>
                </c:pt>
                <c:pt idx="5">
                  <c:v>8.0500000000000007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D8-4295-A724-7BA38F01DF1B}"/>
            </c:ext>
          </c:extLst>
        </c:ser>
        <c:ser>
          <c:idx val="2"/>
          <c:order val="2"/>
          <c:tx>
            <c:strRef>
              <c:f>GRÁFICA!$B$7</c:f>
              <c:strCache>
                <c:ptCount val="1"/>
                <c:pt idx="0">
                  <c:v>BIMESTRE 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GRÁFICA!$C$4:$H$4</c:f>
              <c:strCache>
                <c:ptCount val="6"/>
                <c:pt idx="0">
                  <c:v>ESPAÑOL</c:v>
                </c:pt>
                <c:pt idx="1">
                  <c:v>MATEMÁTICAS</c:v>
                </c:pt>
                <c:pt idx="2">
                  <c:v>EXPLORACIÓN DE LA NATURALEZA Y LA SOCIEDAD</c:v>
                </c:pt>
                <c:pt idx="3">
                  <c:v>FORMACIÓN CÍVICA Y ÉTICA</c:v>
                </c:pt>
                <c:pt idx="4">
                  <c:v>EDUCACIÓN FÍSICA</c:v>
                </c:pt>
                <c:pt idx="5">
                  <c:v>EDUCACIÓN ARTÍSTICA</c:v>
                </c:pt>
              </c:strCache>
            </c:strRef>
          </c:cat>
          <c:val>
            <c:numRef>
              <c:f>GRÁFICA!$C$7:$H$7</c:f>
              <c:numCache>
                <c:formatCode>0.0</c:formatCode>
                <c:ptCount val="6"/>
                <c:pt idx="0">
                  <c:v>6.75</c:v>
                </c:pt>
                <c:pt idx="1">
                  <c:v>7.55</c:v>
                </c:pt>
                <c:pt idx="2">
                  <c:v>7.4</c:v>
                </c:pt>
                <c:pt idx="3">
                  <c:v>7.375</c:v>
                </c:pt>
                <c:pt idx="4">
                  <c:v>8.4749999999999996</c:v>
                </c:pt>
                <c:pt idx="5">
                  <c:v>8.0250000000000004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3D8-4295-A724-7BA38F01DF1B}"/>
            </c:ext>
          </c:extLst>
        </c:ser>
        <c:ser>
          <c:idx val="3"/>
          <c:order val="3"/>
          <c:tx>
            <c:strRef>
              <c:f>GRÁFICA!$B$8</c:f>
              <c:strCache>
                <c:ptCount val="1"/>
                <c:pt idx="0">
                  <c:v>BIMESTRE 4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GRÁFICA!$C$4:$H$4</c:f>
              <c:strCache>
                <c:ptCount val="6"/>
                <c:pt idx="0">
                  <c:v>ESPAÑOL</c:v>
                </c:pt>
                <c:pt idx="1">
                  <c:v>MATEMÁTICAS</c:v>
                </c:pt>
                <c:pt idx="2">
                  <c:v>EXPLORACIÓN DE LA NATURALEZA Y LA SOCIEDAD</c:v>
                </c:pt>
                <c:pt idx="3">
                  <c:v>FORMACIÓN CÍVICA Y ÉTICA</c:v>
                </c:pt>
                <c:pt idx="4">
                  <c:v>EDUCACIÓN FÍSICA</c:v>
                </c:pt>
                <c:pt idx="5">
                  <c:v>EDUCACIÓN ARTÍSTICA</c:v>
                </c:pt>
              </c:strCache>
            </c:strRef>
          </c:cat>
          <c:val>
            <c:numRef>
              <c:f>GRÁFICA!$C$8:$H$8</c:f>
              <c:numCache>
                <c:formatCode>0.0</c:formatCode>
                <c:ptCount val="6"/>
                <c:pt idx="0">
                  <c:v>6.75</c:v>
                </c:pt>
                <c:pt idx="1">
                  <c:v>6.6749999999999998</c:v>
                </c:pt>
                <c:pt idx="2">
                  <c:v>7.95</c:v>
                </c:pt>
                <c:pt idx="3">
                  <c:v>7.7750000000000004</c:v>
                </c:pt>
                <c:pt idx="4">
                  <c:v>8.4749999999999996</c:v>
                </c:pt>
                <c:pt idx="5">
                  <c:v>8.0250000000000004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3D8-4295-A724-7BA38F01DF1B}"/>
            </c:ext>
          </c:extLst>
        </c:ser>
        <c:ser>
          <c:idx val="4"/>
          <c:order val="4"/>
          <c:tx>
            <c:strRef>
              <c:f>GRÁFICA!$B$9</c:f>
              <c:strCache>
                <c:ptCount val="1"/>
                <c:pt idx="0">
                  <c:v>BIMESTRE 5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GRÁFICA!$C$4:$H$4</c:f>
              <c:strCache>
                <c:ptCount val="6"/>
                <c:pt idx="0">
                  <c:v>ESPAÑOL</c:v>
                </c:pt>
                <c:pt idx="1">
                  <c:v>MATEMÁTICAS</c:v>
                </c:pt>
                <c:pt idx="2">
                  <c:v>EXPLORACIÓN DE LA NATURALEZA Y LA SOCIEDAD</c:v>
                </c:pt>
                <c:pt idx="3">
                  <c:v>FORMACIÓN CÍVICA Y ÉTICA</c:v>
                </c:pt>
                <c:pt idx="4">
                  <c:v>EDUCACIÓN FÍSICA</c:v>
                </c:pt>
                <c:pt idx="5">
                  <c:v>EDUCACIÓN ARTÍSTICA</c:v>
                </c:pt>
              </c:strCache>
            </c:strRef>
          </c:cat>
          <c:val>
            <c:numRef>
              <c:f>GRÁFICA!$C$9:$H$9</c:f>
              <c:numCache>
                <c:formatCode>0.0</c:formatCode>
                <c:ptCount val="6"/>
                <c:pt idx="0">
                  <c:v>6.75</c:v>
                </c:pt>
                <c:pt idx="1">
                  <c:v>6.6749999999999998</c:v>
                </c:pt>
                <c:pt idx="2">
                  <c:v>8.75</c:v>
                </c:pt>
                <c:pt idx="3">
                  <c:v>8.4499999999999993</c:v>
                </c:pt>
                <c:pt idx="4">
                  <c:v>8.7750000000000004</c:v>
                </c:pt>
                <c:pt idx="5">
                  <c:v>8.7750000000000004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3D8-4295-A724-7BA38F01DF1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21902288"/>
        <c:axId val="112086368"/>
        <c:axId val="0"/>
      </c:bar3DChart>
      <c:catAx>
        <c:axId val="121902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12086368"/>
        <c:crosses val="autoZero"/>
        <c:auto val="1"/>
        <c:lblAlgn val="ctr"/>
        <c:lblOffset val="100"/>
        <c:noMultiLvlLbl val="0"/>
      </c:catAx>
      <c:valAx>
        <c:axId val="112086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2190228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US"/>
              <a:t>HOMBRES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'911_CIERRE'!$N$7</c:f>
              <c:strCache>
                <c:ptCount val="1"/>
                <c:pt idx="0">
                  <c:v>INSC 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'911_CIERRE'!$O$6:$Y$6</c:f>
              <c:strCache>
                <c:ptCount val="11"/>
                <c:pt idx="0">
                  <c:v>5 AÑOS</c:v>
                </c:pt>
                <c:pt idx="1">
                  <c:v>6 AÑOS</c:v>
                </c:pt>
                <c:pt idx="2">
                  <c:v>7 AÑOS</c:v>
                </c:pt>
                <c:pt idx="3">
                  <c:v>8 AÑOS</c:v>
                </c:pt>
                <c:pt idx="4">
                  <c:v>9 AÑOS</c:v>
                </c:pt>
                <c:pt idx="5">
                  <c:v>10 AÑOS</c:v>
                </c:pt>
                <c:pt idx="6">
                  <c:v>11 AÑOS</c:v>
                </c:pt>
                <c:pt idx="7">
                  <c:v>12 AÑOS</c:v>
                </c:pt>
                <c:pt idx="8">
                  <c:v>13 AÑOS</c:v>
                </c:pt>
                <c:pt idx="9">
                  <c:v>14 AÑOS</c:v>
                </c:pt>
                <c:pt idx="10">
                  <c:v>15 AÑOS</c:v>
                </c:pt>
              </c:strCache>
            </c:strRef>
          </c:cat>
          <c:val>
            <c:numRef>
              <c:f>'911_CIERRE'!$O$7:$Y$7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83-460D-BFBE-AFA4112A786D}"/>
            </c:ext>
          </c:extLst>
        </c:ser>
        <c:ser>
          <c:idx val="1"/>
          <c:order val="1"/>
          <c:tx>
            <c:strRef>
              <c:f>'911_CIERRE'!$N$8</c:f>
              <c:strCache>
                <c:ptCount val="1"/>
                <c:pt idx="0">
                  <c:v>APROBADOS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'911_CIERRE'!$O$6:$Y$6</c:f>
              <c:strCache>
                <c:ptCount val="11"/>
                <c:pt idx="0">
                  <c:v>5 AÑOS</c:v>
                </c:pt>
                <c:pt idx="1">
                  <c:v>6 AÑOS</c:v>
                </c:pt>
                <c:pt idx="2">
                  <c:v>7 AÑOS</c:v>
                </c:pt>
                <c:pt idx="3">
                  <c:v>8 AÑOS</c:v>
                </c:pt>
                <c:pt idx="4">
                  <c:v>9 AÑOS</c:v>
                </c:pt>
                <c:pt idx="5">
                  <c:v>10 AÑOS</c:v>
                </c:pt>
                <c:pt idx="6">
                  <c:v>11 AÑOS</c:v>
                </c:pt>
                <c:pt idx="7">
                  <c:v>12 AÑOS</c:v>
                </c:pt>
                <c:pt idx="8">
                  <c:v>13 AÑOS</c:v>
                </c:pt>
                <c:pt idx="9">
                  <c:v>14 AÑOS</c:v>
                </c:pt>
                <c:pt idx="10">
                  <c:v>15 AÑOS</c:v>
                </c:pt>
              </c:strCache>
            </c:strRef>
          </c:cat>
          <c:val>
            <c:numRef>
              <c:f>'911_CIERRE'!$O$8:$Y$8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83-460D-BFBE-AFA4112A78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28465456"/>
        <c:axId val="1528451312"/>
        <c:axId val="0"/>
      </c:bar3DChart>
      <c:catAx>
        <c:axId val="1528465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528451312"/>
        <c:crosses val="autoZero"/>
        <c:auto val="1"/>
        <c:lblAlgn val="ctr"/>
        <c:lblOffset val="100"/>
        <c:noMultiLvlLbl val="0"/>
      </c:catAx>
      <c:valAx>
        <c:axId val="1528451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528465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US"/>
              <a:t>MUJERES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'911_CIERRE'!$N$10</c:f>
              <c:strCache>
                <c:ptCount val="1"/>
                <c:pt idx="0">
                  <c:v>INSC 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'911_CIERRE'!$O$9:$Y$9</c:f>
              <c:strCache>
                <c:ptCount val="11"/>
                <c:pt idx="0">
                  <c:v>5 AÑOS</c:v>
                </c:pt>
                <c:pt idx="1">
                  <c:v>6 AÑOS</c:v>
                </c:pt>
                <c:pt idx="2">
                  <c:v>7 AÑOS</c:v>
                </c:pt>
                <c:pt idx="3">
                  <c:v>8 AÑOS</c:v>
                </c:pt>
                <c:pt idx="4">
                  <c:v>9 AÑOS</c:v>
                </c:pt>
                <c:pt idx="5">
                  <c:v>10 AÑOS</c:v>
                </c:pt>
                <c:pt idx="6">
                  <c:v>11 AÑOS</c:v>
                </c:pt>
                <c:pt idx="7">
                  <c:v>12 AÑOS</c:v>
                </c:pt>
                <c:pt idx="8">
                  <c:v>13 AÑOS</c:v>
                </c:pt>
                <c:pt idx="9">
                  <c:v>14 AÑOS</c:v>
                </c:pt>
                <c:pt idx="10">
                  <c:v>15 AÑOS</c:v>
                </c:pt>
              </c:strCache>
            </c:strRef>
          </c:cat>
          <c:val>
            <c:numRef>
              <c:f>'911_CIERRE'!$O$10:$Y$10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65-4D90-A308-3FDC878F25BF}"/>
            </c:ext>
          </c:extLst>
        </c:ser>
        <c:ser>
          <c:idx val="1"/>
          <c:order val="1"/>
          <c:tx>
            <c:strRef>
              <c:f>'911_CIERRE'!$N$11</c:f>
              <c:strCache>
                <c:ptCount val="1"/>
                <c:pt idx="0">
                  <c:v>APROBADOS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'911_CIERRE'!$O$9:$Y$9</c:f>
              <c:strCache>
                <c:ptCount val="11"/>
                <c:pt idx="0">
                  <c:v>5 AÑOS</c:v>
                </c:pt>
                <c:pt idx="1">
                  <c:v>6 AÑOS</c:v>
                </c:pt>
                <c:pt idx="2">
                  <c:v>7 AÑOS</c:v>
                </c:pt>
                <c:pt idx="3">
                  <c:v>8 AÑOS</c:v>
                </c:pt>
                <c:pt idx="4">
                  <c:v>9 AÑOS</c:v>
                </c:pt>
                <c:pt idx="5">
                  <c:v>10 AÑOS</c:v>
                </c:pt>
                <c:pt idx="6">
                  <c:v>11 AÑOS</c:v>
                </c:pt>
                <c:pt idx="7">
                  <c:v>12 AÑOS</c:v>
                </c:pt>
                <c:pt idx="8">
                  <c:v>13 AÑOS</c:v>
                </c:pt>
                <c:pt idx="9">
                  <c:v>14 AÑOS</c:v>
                </c:pt>
                <c:pt idx="10">
                  <c:v>15 AÑOS</c:v>
                </c:pt>
              </c:strCache>
            </c:strRef>
          </c:cat>
          <c:val>
            <c:numRef>
              <c:f>'911_CIERRE'!$O$11:$Y$11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65-4D90-A308-3FDC878F2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28308704"/>
        <c:axId val="1528312512"/>
        <c:axId val="0"/>
      </c:bar3DChart>
      <c:catAx>
        <c:axId val="1528308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528312512"/>
        <c:crosses val="autoZero"/>
        <c:auto val="1"/>
        <c:lblAlgn val="ctr"/>
        <c:lblOffset val="100"/>
        <c:noMultiLvlLbl val="0"/>
      </c:catAx>
      <c:valAx>
        <c:axId val="1528312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528308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</xdr:colOff>
      <xdr:row>13</xdr:row>
      <xdr:rowOff>200025</xdr:rowOff>
    </xdr:from>
    <xdr:to>
      <xdr:col>24</xdr:col>
      <xdr:colOff>264584</xdr:colOff>
      <xdr:row>25</xdr:row>
      <xdr:rowOff>22225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31750</xdr:colOff>
      <xdr:row>25</xdr:row>
      <xdr:rowOff>200024</xdr:rowOff>
    </xdr:from>
    <xdr:to>
      <xdr:col>24</xdr:col>
      <xdr:colOff>264584</xdr:colOff>
      <xdr:row>37</xdr:row>
      <xdr:rowOff>22224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251732</xdr:colOff>
      <xdr:row>9</xdr:row>
      <xdr:rowOff>91168</xdr:rowOff>
    </xdr:from>
    <xdr:to>
      <xdr:col>8</xdr:col>
      <xdr:colOff>544286</xdr:colOff>
      <xdr:row>31</xdr:row>
      <xdr:rowOff>131990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127000</xdr:colOff>
      <xdr:row>15</xdr:row>
      <xdr:rowOff>21167</xdr:rowOff>
    </xdr:from>
    <xdr:to>
      <xdr:col>23</xdr:col>
      <xdr:colOff>211668</xdr:colOff>
      <xdr:row>31</xdr:row>
      <xdr:rowOff>11641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127002</xdr:colOff>
      <xdr:row>31</xdr:row>
      <xdr:rowOff>95251</xdr:rowOff>
    </xdr:from>
    <xdr:to>
      <xdr:col>23</xdr:col>
      <xdr:colOff>169335</xdr:colOff>
      <xdr:row>46</xdr:row>
      <xdr:rowOff>138641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maestrosylastic.blogspot.mx/" TargetMode="External"/><Relationship Id="rId2" Type="http://schemas.openxmlformats.org/officeDocument/2006/relationships/hyperlink" Target="https://web.facebook.com/MaestrosylasTic" TargetMode="External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2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hyperlink" Target="https://maestrosylastic.blogspot.mx/" TargetMode="External"/><Relationship Id="rId1" Type="http://schemas.openxmlformats.org/officeDocument/2006/relationships/hyperlink" Target="https://web.facebook.com/MaestrosylasTic" TargetMode="External"/><Relationship Id="rId4" Type="http://schemas.openxmlformats.org/officeDocument/2006/relationships/drawing" Target="../drawings/drawing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maestrosylastic.blogspot.mx/" TargetMode="External"/><Relationship Id="rId1" Type="http://schemas.openxmlformats.org/officeDocument/2006/relationships/hyperlink" Target="https://web.facebook.com/MaestrosylasTic" TargetMode="External"/><Relationship Id="rId4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0"/>
  <sheetViews>
    <sheetView tabSelected="1" zoomScaleNormal="100" zoomScalePageLayoutView="85" workbookViewId="0">
      <selection activeCell="J7" sqref="J7"/>
    </sheetView>
  </sheetViews>
  <sheetFormatPr baseColWidth="10" defaultRowHeight="15" x14ac:dyDescent="0.25"/>
  <cols>
    <col min="1" max="1" width="11.42578125" style="1"/>
    <col min="2" max="2" width="3" style="1" customWidth="1"/>
    <col min="3" max="3" width="25" style="4" customWidth="1"/>
    <col min="4" max="4" width="39.5703125" style="1" customWidth="1"/>
    <col min="5" max="5" width="11.42578125" style="1"/>
    <col min="6" max="7" width="11.42578125" style="2"/>
    <col min="8" max="16384" width="11.42578125" style="1"/>
  </cols>
  <sheetData>
    <row r="1" spans="1:15" ht="16.5" customHeight="1" x14ac:dyDescent="0.25">
      <c r="A1" s="134"/>
      <c r="B1" s="135"/>
      <c r="C1" s="202" t="s">
        <v>56</v>
      </c>
      <c r="D1" s="202"/>
      <c r="E1" s="134"/>
      <c r="F1" s="27"/>
      <c r="G1" s="27"/>
      <c r="H1" s="8"/>
      <c r="I1" s="8"/>
      <c r="J1" s="8"/>
      <c r="K1" s="8"/>
      <c r="L1" s="8"/>
      <c r="M1" s="8"/>
      <c r="N1" s="8"/>
      <c r="O1" s="8"/>
    </row>
    <row r="2" spans="1:15" ht="16.5" customHeight="1" x14ac:dyDescent="0.25">
      <c r="A2" s="134"/>
      <c r="B2" s="135"/>
      <c r="C2" s="201" t="s">
        <v>102</v>
      </c>
      <c r="D2" s="201"/>
      <c r="E2" s="134"/>
      <c r="F2" s="27"/>
      <c r="G2" s="27"/>
      <c r="H2" s="8"/>
      <c r="I2" s="8"/>
      <c r="J2" s="8"/>
      <c r="K2" s="8"/>
      <c r="L2" s="8"/>
      <c r="M2" s="8"/>
      <c r="N2" s="8"/>
      <c r="O2" s="8"/>
    </row>
    <row r="3" spans="1:15" ht="16.5" customHeight="1" x14ac:dyDescent="0.25">
      <c r="A3" s="134"/>
      <c r="B3" s="135"/>
      <c r="C3" s="136" t="s">
        <v>20</v>
      </c>
      <c r="D3" s="137" t="s">
        <v>100</v>
      </c>
      <c r="E3" s="138"/>
      <c r="F3" s="53"/>
      <c r="G3" s="27"/>
      <c r="H3" s="8"/>
      <c r="I3" s="8"/>
      <c r="J3" s="8"/>
      <c r="K3" s="8"/>
      <c r="L3" s="8"/>
      <c r="M3" s="8"/>
      <c r="N3" s="8"/>
      <c r="O3" s="8"/>
    </row>
    <row r="4" spans="1:15" ht="15" customHeight="1" x14ac:dyDescent="0.25">
      <c r="A4" s="134"/>
      <c r="B4" s="135"/>
      <c r="C4" s="139" t="s">
        <v>21</v>
      </c>
      <c r="D4" s="200" t="s">
        <v>103</v>
      </c>
      <c r="E4" s="200"/>
      <c r="F4" s="27"/>
      <c r="G4" s="27"/>
      <c r="H4" s="8"/>
      <c r="I4" s="8"/>
      <c r="J4" s="8"/>
      <c r="K4" s="8"/>
      <c r="L4" s="8"/>
      <c r="M4" s="8"/>
      <c r="N4" s="8"/>
      <c r="O4" s="8"/>
    </row>
    <row r="5" spans="1:15" ht="24" customHeight="1" x14ac:dyDescent="0.25">
      <c r="A5" s="134"/>
      <c r="B5" s="140"/>
      <c r="C5" s="141" t="s">
        <v>22</v>
      </c>
      <c r="D5" s="142" t="s">
        <v>101</v>
      </c>
      <c r="E5" s="143"/>
      <c r="F5" s="27"/>
      <c r="G5" s="27"/>
      <c r="H5" s="8"/>
      <c r="I5" s="8"/>
      <c r="J5" s="8"/>
      <c r="K5" s="8"/>
      <c r="L5" s="8"/>
      <c r="M5" s="8"/>
      <c r="N5" s="8"/>
      <c r="O5" s="8"/>
    </row>
    <row r="6" spans="1:15" ht="24" customHeight="1" x14ac:dyDescent="0.25">
      <c r="A6" s="134"/>
      <c r="B6" s="140"/>
      <c r="C6" s="144" t="s">
        <v>98</v>
      </c>
      <c r="D6" s="142"/>
      <c r="E6" s="134"/>
      <c r="F6" s="27"/>
      <c r="G6" s="27"/>
      <c r="H6" s="8"/>
      <c r="I6" s="8"/>
      <c r="J6" s="8"/>
      <c r="K6" s="8"/>
      <c r="L6" s="8"/>
      <c r="M6" s="8"/>
      <c r="N6" s="8"/>
      <c r="O6" s="8"/>
    </row>
    <row r="7" spans="1:15" s="11" customFormat="1" ht="76.5" customHeight="1" x14ac:dyDescent="0.25">
      <c r="A7" s="145"/>
      <c r="B7" s="146" t="s">
        <v>0</v>
      </c>
      <c r="C7" s="147" t="s">
        <v>2</v>
      </c>
      <c r="D7" s="148" t="s">
        <v>1</v>
      </c>
      <c r="E7" s="145"/>
      <c r="F7" s="204" t="s">
        <v>88</v>
      </c>
      <c r="G7" s="204"/>
      <c r="H7" s="21"/>
      <c r="I7" s="21"/>
      <c r="J7" s="21"/>
      <c r="K7" s="21"/>
      <c r="L7" s="21"/>
      <c r="M7" s="21"/>
      <c r="N7" s="21"/>
      <c r="O7" s="21"/>
    </row>
    <row r="8" spans="1:15" ht="19.5" customHeight="1" x14ac:dyDescent="0.25">
      <c r="A8" s="134"/>
      <c r="B8" s="149">
        <v>1</v>
      </c>
      <c r="C8" s="150"/>
      <c r="D8" s="151"/>
      <c r="E8" s="134"/>
      <c r="F8" s="204"/>
      <c r="G8" s="204"/>
      <c r="H8" s="8"/>
      <c r="I8" s="8"/>
      <c r="J8" s="8"/>
      <c r="K8" s="8"/>
      <c r="L8" s="8"/>
      <c r="M8" s="8"/>
      <c r="N8" s="8"/>
      <c r="O8" s="8"/>
    </row>
    <row r="9" spans="1:15" ht="19.5" customHeight="1" x14ac:dyDescent="0.25">
      <c r="A9" s="134"/>
      <c r="B9" s="149">
        <v>2</v>
      </c>
      <c r="C9" s="150"/>
      <c r="D9" s="151"/>
      <c r="E9" s="134"/>
      <c r="F9" s="204"/>
      <c r="G9" s="204"/>
      <c r="H9" s="8"/>
      <c r="I9" s="8"/>
      <c r="J9" s="8"/>
      <c r="K9" s="8"/>
      <c r="L9" s="8"/>
      <c r="M9" s="8"/>
      <c r="N9" s="8"/>
      <c r="O9" s="8"/>
    </row>
    <row r="10" spans="1:15" ht="19.5" customHeight="1" x14ac:dyDescent="0.25">
      <c r="A10" s="134"/>
      <c r="B10" s="149">
        <v>3</v>
      </c>
      <c r="C10" s="150"/>
      <c r="D10" s="151"/>
      <c r="E10" s="134"/>
      <c r="F10" s="204"/>
      <c r="G10" s="204"/>
      <c r="H10" s="8"/>
      <c r="I10" s="8"/>
      <c r="J10" s="8"/>
      <c r="K10" s="8"/>
      <c r="L10" s="8"/>
      <c r="M10" s="8"/>
      <c r="N10" s="8"/>
      <c r="O10" s="8"/>
    </row>
    <row r="11" spans="1:15" ht="19.5" customHeight="1" x14ac:dyDescent="0.25">
      <c r="A11" s="134"/>
      <c r="B11" s="149">
        <v>4</v>
      </c>
      <c r="C11" s="150"/>
      <c r="D11" s="151"/>
      <c r="E11" s="134"/>
      <c r="F11" s="203" t="s">
        <v>26</v>
      </c>
      <c r="G11" s="203"/>
      <c r="H11" s="8"/>
      <c r="I11" s="8"/>
      <c r="J11" s="8"/>
      <c r="K11" s="8"/>
      <c r="L11" s="8"/>
      <c r="M11" s="8"/>
      <c r="N11" s="8"/>
      <c r="O11" s="8"/>
    </row>
    <row r="12" spans="1:15" ht="19.5" customHeight="1" x14ac:dyDescent="0.25">
      <c r="A12" s="134"/>
      <c r="B12" s="149">
        <v>5</v>
      </c>
      <c r="C12" s="150"/>
      <c r="D12" s="151"/>
      <c r="E12" s="134"/>
      <c r="F12" s="204" t="s">
        <v>27</v>
      </c>
      <c r="G12" s="204"/>
      <c r="H12" s="8"/>
      <c r="I12" s="8"/>
      <c r="J12" s="8"/>
      <c r="K12" s="8"/>
      <c r="L12" s="8"/>
      <c r="M12" s="8"/>
      <c r="N12" s="8"/>
      <c r="O12" s="8"/>
    </row>
    <row r="13" spans="1:15" ht="19.5" customHeight="1" x14ac:dyDescent="0.25">
      <c r="A13" s="134"/>
      <c r="B13" s="149">
        <v>6</v>
      </c>
      <c r="C13" s="150"/>
      <c r="D13" s="151"/>
      <c r="E13" s="134"/>
      <c r="F13" s="204"/>
      <c r="G13" s="204"/>
      <c r="H13" s="8"/>
      <c r="I13" s="8"/>
      <c r="J13" s="8"/>
      <c r="K13" s="8"/>
      <c r="L13" s="8"/>
      <c r="M13" s="8"/>
      <c r="N13" s="8"/>
      <c r="O13" s="8"/>
    </row>
    <row r="14" spans="1:15" ht="19.5" customHeight="1" x14ac:dyDescent="0.25">
      <c r="A14" s="134"/>
      <c r="B14" s="149">
        <v>7</v>
      </c>
      <c r="C14" s="150"/>
      <c r="D14" s="151"/>
      <c r="E14" s="134"/>
      <c r="F14" s="204"/>
      <c r="G14" s="204"/>
      <c r="H14" s="8"/>
      <c r="I14" s="8"/>
      <c r="J14" s="8"/>
      <c r="K14" s="8"/>
      <c r="L14" s="8"/>
      <c r="M14" s="8"/>
      <c r="N14" s="8"/>
      <c r="O14" s="8"/>
    </row>
    <row r="15" spans="1:15" ht="19.5" customHeight="1" x14ac:dyDescent="0.25">
      <c r="A15" s="134"/>
      <c r="B15" s="149">
        <v>8</v>
      </c>
      <c r="C15" s="150"/>
      <c r="D15" s="151"/>
      <c r="E15" s="134"/>
      <c r="F15" s="204"/>
      <c r="G15" s="204"/>
      <c r="H15" s="8"/>
      <c r="I15" s="8"/>
      <c r="J15" s="8"/>
      <c r="K15" s="8"/>
      <c r="L15" s="8"/>
      <c r="M15" s="8"/>
      <c r="N15" s="8"/>
      <c r="O15" s="8"/>
    </row>
    <row r="16" spans="1:15" ht="19.5" customHeight="1" x14ac:dyDescent="0.25">
      <c r="A16" s="134"/>
      <c r="B16" s="149">
        <v>9</v>
      </c>
      <c r="C16" s="150"/>
      <c r="D16" s="151"/>
      <c r="E16" s="134"/>
      <c r="F16" s="27"/>
      <c r="G16" s="27"/>
      <c r="H16" s="8"/>
      <c r="I16" s="8"/>
      <c r="J16" s="8"/>
      <c r="K16" s="8"/>
      <c r="L16" s="8"/>
      <c r="M16" s="8"/>
      <c r="N16" s="8"/>
      <c r="O16" s="8"/>
    </row>
    <row r="17" spans="1:15" ht="19.5" customHeight="1" x14ac:dyDescent="0.25">
      <c r="A17" s="134"/>
      <c r="B17" s="149">
        <v>10</v>
      </c>
      <c r="C17" s="150"/>
      <c r="D17" s="151"/>
      <c r="E17" s="134"/>
      <c r="F17" s="27"/>
      <c r="G17" s="27"/>
      <c r="H17" s="8"/>
      <c r="I17" s="8"/>
      <c r="J17" s="8"/>
      <c r="K17" s="8"/>
      <c r="L17" s="8"/>
      <c r="M17" s="8"/>
      <c r="N17" s="8"/>
      <c r="O17" s="8"/>
    </row>
    <row r="18" spans="1:15" ht="19.5" customHeight="1" x14ac:dyDescent="0.25">
      <c r="A18" s="134"/>
      <c r="B18" s="149">
        <v>11</v>
      </c>
      <c r="C18" s="150"/>
      <c r="D18" s="151"/>
      <c r="E18" s="134"/>
      <c r="F18" s="27"/>
      <c r="G18" s="27"/>
      <c r="H18" s="8"/>
      <c r="I18" s="8"/>
      <c r="J18" s="8"/>
      <c r="K18" s="8"/>
      <c r="L18" s="8"/>
      <c r="M18" s="8"/>
      <c r="N18" s="8"/>
      <c r="O18" s="8"/>
    </row>
    <row r="19" spans="1:15" ht="19.5" customHeight="1" x14ac:dyDescent="0.25">
      <c r="A19" s="134"/>
      <c r="B19" s="149">
        <v>12</v>
      </c>
      <c r="C19" s="150"/>
      <c r="D19" s="151"/>
      <c r="E19" s="134"/>
      <c r="F19" s="27"/>
      <c r="G19" s="27"/>
      <c r="H19" s="8"/>
      <c r="I19" s="8"/>
      <c r="J19" s="8"/>
      <c r="K19" s="8"/>
      <c r="L19" s="8"/>
      <c r="M19" s="8"/>
      <c r="N19" s="8"/>
      <c r="O19" s="8"/>
    </row>
    <row r="20" spans="1:15" ht="19.5" customHeight="1" x14ac:dyDescent="0.25">
      <c r="A20" s="134"/>
      <c r="B20" s="149">
        <v>13</v>
      </c>
      <c r="C20" s="150"/>
      <c r="D20" s="151"/>
      <c r="E20" s="134"/>
      <c r="F20" s="27"/>
      <c r="G20" s="27"/>
      <c r="H20" s="8"/>
      <c r="I20" s="8"/>
      <c r="J20" s="8"/>
      <c r="K20" s="8"/>
      <c r="L20" s="8"/>
      <c r="M20" s="8"/>
      <c r="N20" s="8"/>
      <c r="O20" s="8"/>
    </row>
    <row r="21" spans="1:15" ht="19.5" customHeight="1" x14ac:dyDescent="0.25">
      <c r="A21" s="134"/>
      <c r="B21" s="149">
        <v>14</v>
      </c>
      <c r="C21" s="150"/>
      <c r="D21" s="151"/>
      <c r="E21" s="134"/>
      <c r="F21" s="27"/>
      <c r="G21" s="27"/>
      <c r="H21" s="8"/>
      <c r="I21" s="8"/>
      <c r="J21" s="8"/>
      <c r="K21" s="8"/>
      <c r="L21" s="8"/>
      <c r="M21" s="8"/>
      <c r="N21" s="8"/>
      <c r="O21" s="8"/>
    </row>
    <row r="22" spans="1:15" ht="19.5" customHeight="1" x14ac:dyDescent="0.25">
      <c r="A22" s="134"/>
      <c r="B22" s="149">
        <v>15</v>
      </c>
      <c r="C22" s="150"/>
      <c r="D22" s="151"/>
      <c r="E22" s="134"/>
      <c r="F22" s="27"/>
      <c r="G22" s="27"/>
      <c r="H22" s="8"/>
      <c r="I22" s="8"/>
      <c r="J22" s="8"/>
      <c r="K22" s="8"/>
      <c r="L22" s="8"/>
      <c r="M22" s="8"/>
      <c r="N22" s="8"/>
      <c r="O22" s="8"/>
    </row>
    <row r="23" spans="1:15" ht="19.5" customHeight="1" x14ac:dyDescent="0.25">
      <c r="A23" s="134"/>
      <c r="B23" s="149">
        <v>16</v>
      </c>
      <c r="C23" s="150"/>
      <c r="D23" s="151"/>
      <c r="E23" s="134"/>
      <c r="F23" s="27"/>
      <c r="G23" s="27"/>
      <c r="H23" s="8"/>
      <c r="I23" s="8"/>
      <c r="J23" s="8"/>
      <c r="K23" s="8"/>
      <c r="L23" s="8"/>
      <c r="M23" s="8"/>
      <c r="N23" s="8"/>
      <c r="O23" s="8"/>
    </row>
    <row r="24" spans="1:15" ht="19.5" customHeight="1" x14ac:dyDescent="0.25">
      <c r="A24" s="134"/>
      <c r="B24" s="149">
        <v>17</v>
      </c>
      <c r="C24" s="150"/>
      <c r="D24" s="151"/>
      <c r="E24" s="134"/>
      <c r="F24" s="27"/>
      <c r="G24" s="27"/>
      <c r="H24" s="8"/>
      <c r="I24" s="8"/>
      <c r="J24" s="8"/>
      <c r="K24" s="8"/>
      <c r="L24" s="8"/>
      <c r="M24" s="8"/>
      <c r="N24" s="8"/>
      <c r="O24" s="8"/>
    </row>
    <row r="25" spans="1:15" ht="19.5" customHeight="1" x14ac:dyDescent="0.25">
      <c r="A25" s="134"/>
      <c r="B25" s="149">
        <v>18</v>
      </c>
      <c r="C25" s="150"/>
      <c r="D25" s="151"/>
      <c r="E25" s="134"/>
      <c r="F25" s="27"/>
      <c r="G25" s="27"/>
      <c r="H25" s="8"/>
      <c r="I25" s="8"/>
      <c r="J25" s="8"/>
      <c r="K25" s="8"/>
      <c r="L25" s="8"/>
      <c r="M25" s="8"/>
      <c r="N25" s="8"/>
      <c r="O25" s="8"/>
    </row>
    <row r="26" spans="1:15" ht="19.5" customHeight="1" x14ac:dyDescent="0.25">
      <c r="A26" s="134"/>
      <c r="B26" s="149">
        <v>19</v>
      </c>
      <c r="C26" s="150"/>
      <c r="D26" s="151"/>
      <c r="E26" s="134"/>
      <c r="F26" s="27"/>
      <c r="G26" s="27"/>
      <c r="H26" s="8"/>
      <c r="I26" s="8"/>
      <c r="J26" s="8"/>
      <c r="K26" s="8"/>
      <c r="L26" s="8"/>
      <c r="M26" s="8"/>
      <c r="N26" s="8"/>
      <c r="O26" s="8"/>
    </row>
    <row r="27" spans="1:15" ht="19.5" customHeight="1" x14ac:dyDescent="0.25">
      <c r="A27" s="134"/>
      <c r="B27" s="149">
        <v>20</v>
      </c>
      <c r="C27" s="150"/>
      <c r="D27" s="151"/>
      <c r="E27" s="134"/>
      <c r="F27" s="27"/>
      <c r="G27" s="27"/>
      <c r="H27" s="8"/>
      <c r="I27" s="8"/>
      <c r="J27" s="8"/>
      <c r="K27" s="8"/>
      <c r="L27" s="8"/>
      <c r="M27" s="8"/>
      <c r="N27" s="8"/>
      <c r="O27" s="8"/>
    </row>
    <row r="28" spans="1:15" ht="19.5" customHeight="1" x14ac:dyDescent="0.25">
      <c r="A28" s="134"/>
      <c r="B28" s="149">
        <v>21</v>
      </c>
      <c r="C28" s="150"/>
      <c r="D28" s="151"/>
      <c r="E28" s="134"/>
      <c r="F28" s="27"/>
      <c r="G28" s="27"/>
      <c r="H28" s="8"/>
      <c r="I28" s="8"/>
      <c r="J28" s="8"/>
      <c r="K28" s="8"/>
      <c r="L28" s="8"/>
      <c r="M28" s="8"/>
      <c r="N28" s="8"/>
      <c r="O28" s="8"/>
    </row>
    <row r="29" spans="1:15" ht="19.5" customHeight="1" x14ac:dyDescent="0.25">
      <c r="A29" s="134"/>
      <c r="B29" s="149">
        <v>22</v>
      </c>
      <c r="C29" s="150"/>
      <c r="D29" s="151"/>
      <c r="E29" s="134"/>
      <c r="F29" s="27"/>
      <c r="G29" s="27"/>
      <c r="H29" s="8"/>
      <c r="I29" s="8"/>
      <c r="J29" s="8"/>
      <c r="K29" s="8"/>
      <c r="L29" s="8"/>
      <c r="M29" s="8"/>
      <c r="N29" s="8"/>
      <c r="O29" s="8"/>
    </row>
    <row r="30" spans="1:15" ht="19.5" customHeight="1" x14ac:dyDescent="0.25">
      <c r="A30" s="134"/>
      <c r="B30" s="149">
        <v>23</v>
      </c>
      <c r="C30" s="150"/>
      <c r="D30" s="151"/>
      <c r="E30" s="134"/>
      <c r="F30" s="27"/>
      <c r="G30" s="27"/>
      <c r="H30" s="8"/>
      <c r="I30" s="8"/>
      <c r="J30" s="8"/>
      <c r="K30" s="8"/>
      <c r="L30" s="8"/>
      <c r="M30" s="8"/>
      <c r="N30" s="8"/>
      <c r="O30" s="8"/>
    </row>
    <row r="31" spans="1:15" ht="19.5" customHeight="1" x14ac:dyDescent="0.25">
      <c r="A31" s="134"/>
      <c r="B31" s="149">
        <v>24</v>
      </c>
      <c r="C31" s="150"/>
      <c r="D31" s="151"/>
      <c r="E31" s="134"/>
      <c r="F31" s="27"/>
      <c r="G31" s="27"/>
      <c r="H31" s="8"/>
      <c r="I31" s="8"/>
      <c r="J31" s="8"/>
      <c r="K31" s="8"/>
      <c r="L31" s="8"/>
      <c r="M31" s="8"/>
      <c r="N31" s="8"/>
      <c r="O31" s="8"/>
    </row>
    <row r="32" spans="1:15" ht="19.5" customHeight="1" x14ac:dyDescent="0.25">
      <c r="A32" s="134"/>
      <c r="B32" s="149">
        <v>25</v>
      </c>
      <c r="C32" s="150"/>
      <c r="D32" s="151"/>
      <c r="E32" s="134"/>
      <c r="F32" s="27"/>
      <c r="G32" s="27"/>
      <c r="H32" s="8"/>
      <c r="I32" s="8"/>
      <c r="J32" s="8"/>
      <c r="K32" s="8"/>
      <c r="L32" s="8"/>
      <c r="M32" s="8"/>
      <c r="N32" s="8"/>
      <c r="O32" s="8"/>
    </row>
    <row r="33" spans="1:15" ht="19.5" customHeight="1" x14ac:dyDescent="0.25">
      <c r="A33" s="134"/>
      <c r="B33" s="149">
        <v>26</v>
      </c>
      <c r="C33" s="150"/>
      <c r="D33" s="151"/>
      <c r="E33" s="134"/>
      <c r="F33" s="27"/>
      <c r="G33" s="27"/>
      <c r="H33" s="8"/>
      <c r="I33" s="8"/>
      <c r="J33" s="8"/>
      <c r="K33" s="8"/>
      <c r="L33" s="8"/>
      <c r="M33" s="8"/>
      <c r="N33" s="8"/>
      <c r="O33" s="8"/>
    </row>
    <row r="34" spans="1:15" ht="19.5" customHeight="1" x14ac:dyDescent="0.25">
      <c r="A34" s="134"/>
      <c r="B34" s="149">
        <v>27</v>
      </c>
      <c r="C34" s="150"/>
      <c r="D34" s="151"/>
      <c r="E34" s="134"/>
      <c r="F34" s="27"/>
      <c r="G34" s="27"/>
      <c r="H34" s="8"/>
      <c r="I34" s="8"/>
      <c r="J34" s="8"/>
      <c r="K34" s="8"/>
      <c r="L34" s="8"/>
      <c r="M34" s="8"/>
      <c r="N34" s="8"/>
      <c r="O34" s="8"/>
    </row>
    <row r="35" spans="1:15" ht="19.5" customHeight="1" x14ac:dyDescent="0.25">
      <c r="A35" s="134"/>
      <c r="B35" s="149">
        <v>28</v>
      </c>
      <c r="C35" s="150"/>
      <c r="D35" s="151"/>
      <c r="E35" s="134"/>
      <c r="F35" s="27"/>
      <c r="G35" s="27"/>
      <c r="H35" s="8"/>
      <c r="I35" s="8"/>
      <c r="J35" s="8"/>
      <c r="K35" s="8"/>
      <c r="L35" s="8"/>
      <c r="M35" s="8"/>
      <c r="N35" s="8"/>
      <c r="O35" s="8"/>
    </row>
    <row r="36" spans="1:15" ht="19.5" customHeight="1" x14ac:dyDescent="0.25">
      <c r="A36" s="134"/>
      <c r="B36" s="149">
        <v>29</v>
      </c>
      <c r="C36" s="150"/>
      <c r="D36" s="151"/>
      <c r="E36" s="134"/>
      <c r="F36" s="27"/>
      <c r="G36" s="27"/>
      <c r="H36" s="8"/>
      <c r="I36" s="8"/>
      <c r="J36" s="8"/>
      <c r="K36" s="8"/>
      <c r="L36" s="8"/>
      <c r="M36" s="8"/>
      <c r="N36" s="8"/>
      <c r="O36" s="8"/>
    </row>
    <row r="37" spans="1:15" ht="19.5" customHeight="1" x14ac:dyDescent="0.25">
      <c r="A37" s="134"/>
      <c r="B37" s="149">
        <v>30</v>
      </c>
      <c r="C37" s="150"/>
      <c r="D37" s="151"/>
      <c r="E37" s="134"/>
      <c r="F37" s="27"/>
      <c r="G37" s="27"/>
      <c r="H37" s="8"/>
      <c r="I37" s="8"/>
      <c r="J37" s="8"/>
      <c r="K37" s="8"/>
      <c r="L37" s="8"/>
      <c r="M37" s="8"/>
      <c r="N37" s="8"/>
      <c r="O37" s="8"/>
    </row>
    <row r="38" spans="1:15" ht="19.5" customHeight="1" x14ac:dyDescent="0.25">
      <c r="A38" s="134"/>
      <c r="B38" s="149">
        <v>31</v>
      </c>
      <c r="C38" s="150"/>
      <c r="D38" s="151"/>
      <c r="E38" s="134"/>
      <c r="F38" s="27"/>
      <c r="G38" s="27"/>
      <c r="H38" s="8"/>
      <c r="I38" s="8"/>
      <c r="J38" s="8"/>
      <c r="K38" s="8"/>
      <c r="L38" s="8"/>
      <c r="M38" s="8"/>
      <c r="N38" s="8"/>
      <c r="O38" s="8"/>
    </row>
    <row r="39" spans="1:15" ht="19.5" customHeight="1" x14ac:dyDescent="0.25">
      <c r="A39" s="134"/>
      <c r="B39" s="149">
        <v>32</v>
      </c>
      <c r="C39" s="150"/>
      <c r="D39" s="151"/>
      <c r="E39" s="134"/>
      <c r="F39" s="27"/>
      <c r="G39" s="27"/>
      <c r="H39" s="8"/>
      <c r="I39" s="8"/>
      <c r="J39" s="8"/>
      <c r="K39" s="8"/>
      <c r="L39" s="8"/>
      <c r="M39" s="8"/>
      <c r="N39" s="8"/>
      <c r="O39" s="8"/>
    </row>
    <row r="40" spans="1:15" ht="19.5" customHeight="1" x14ac:dyDescent="0.25">
      <c r="A40" s="134"/>
      <c r="B40" s="149">
        <v>33</v>
      </c>
      <c r="C40" s="150"/>
      <c r="D40" s="151"/>
      <c r="E40" s="134"/>
      <c r="F40" s="27"/>
      <c r="G40" s="27"/>
      <c r="H40" s="8"/>
      <c r="I40" s="8"/>
      <c r="J40" s="8"/>
      <c r="K40" s="8"/>
      <c r="L40" s="8"/>
      <c r="M40" s="8"/>
      <c r="N40" s="8"/>
      <c r="O40" s="8"/>
    </row>
    <row r="41" spans="1:15" ht="19.5" customHeight="1" x14ac:dyDescent="0.25">
      <c r="A41" s="134"/>
      <c r="B41" s="149">
        <v>34</v>
      </c>
      <c r="C41" s="150"/>
      <c r="D41" s="151"/>
      <c r="E41" s="134"/>
      <c r="F41" s="27"/>
      <c r="G41" s="27"/>
      <c r="H41" s="8"/>
      <c r="I41" s="8"/>
      <c r="J41" s="8"/>
      <c r="K41" s="8"/>
      <c r="L41" s="8"/>
      <c r="M41" s="8"/>
      <c r="N41" s="8"/>
      <c r="O41" s="8"/>
    </row>
    <row r="42" spans="1:15" ht="19.5" customHeight="1" x14ac:dyDescent="0.25">
      <c r="A42" s="134"/>
      <c r="B42" s="149">
        <v>35</v>
      </c>
      <c r="C42" s="150"/>
      <c r="D42" s="151"/>
      <c r="E42" s="134"/>
      <c r="F42" s="27"/>
      <c r="G42" s="27"/>
      <c r="H42" s="8"/>
      <c r="I42" s="8"/>
      <c r="J42" s="8"/>
      <c r="K42" s="8"/>
      <c r="L42" s="8"/>
      <c r="M42" s="8"/>
      <c r="N42" s="8"/>
      <c r="O42" s="8"/>
    </row>
    <row r="43" spans="1:15" ht="19.5" customHeight="1" x14ac:dyDescent="0.25">
      <c r="A43" s="134"/>
      <c r="B43" s="152">
        <v>36</v>
      </c>
      <c r="C43" s="153"/>
      <c r="D43" s="151"/>
      <c r="E43" s="134"/>
      <c r="F43" s="27"/>
      <c r="G43" s="27"/>
      <c r="H43" s="8"/>
      <c r="I43" s="8"/>
      <c r="J43" s="8"/>
      <c r="K43" s="8"/>
      <c r="L43" s="8"/>
      <c r="M43" s="8"/>
      <c r="N43" s="8"/>
      <c r="O43" s="8"/>
    </row>
    <row r="44" spans="1:15" ht="19.5" customHeight="1" x14ac:dyDescent="0.25">
      <c r="A44" s="134"/>
      <c r="B44" s="152">
        <v>37</v>
      </c>
      <c r="C44" s="153"/>
      <c r="D44" s="151"/>
      <c r="E44" s="134"/>
      <c r="F44" s="27"/>
      <c r="G44" s="27"/>
      <c r="H44" s="8"/>
      <c r="I44" s="8"/>
      <c r="J44" s="8"/>
      <c r="K44" s="8"/>
      <c r="L44" s="8"/>
      <c r="M44" s="8"/>
      <c r="N44" s="8"/>
      <c r="O44" s="8"/>
    </row>
    <row r="45" spans="1:15" ht="19.5" customHeight="1" x14ac:dyDescent="0.25">
      <c r="A45" s="134"/>
      <c r="B45" s="152">
        <v>38</v>
      </c>
      <c r="C45" s="153"/>
      <c r="D45" s="151"/>
      <c r="E45" s="134"/>
      <c r="F45" s="27"/>
      <c r="G45" s="27"/>
      <c r="H45" s="8"/>
      <c r="I45" s="8"/>
      <c r="J45" s="8"/>
      <c r="K45" s="8"/>
      <c r="L45" s="8"/>
      <c r="M45" s="8"/>
      <c r="N45" s="8"/>
      <c r="O45" s="8"/>
    </row>
    <row r="46" spans="1:15" ht="19.5" customHeight="1" x14ac:dyDescent="0.25">
      <c r="A46" s="134"/>
      <c r="B46" s="152">
        <v>39</v>
      </c>
      <c r="C46" s="153"/>
      <c r="D46" s="151"/>
      <c r="E46" s="134"/>
      <c r="F46" s="27"/>
      <c r="G46" s="27"/>
      <c r="H46" s="8"/>
      <c r="I46" s="8"/>
      <c r="J46" s="8"/>
      <c r="K46" s="8"/>
      <c r="L46" s="8"/>
      <c r="M46" s="8"/>
      <c r="N46" s="8"/>
      <c r="O46" s="8"/>
    </row>
    <row r="47" spans="1:15" ht="19.5" customHeight="1" x14ac:dyDescent="0.25">
      <c r="A47" s="134"/>
      <c r="B47" s="152">
        <v>40</v>
      </c>
      <c r="C47" s="153"/>
      <c r="D47" s="151"/>
      <c r="E47" s="134"/>
      <c r="F47" s="27"/>
      <c r="G47" s="27"/>
      <c r="H47" s="8"/>
      <c r="I47" s="8"/>
      <c r="J47" s="8"/>
      <c r="K47" s="8"/>
      <c r="L47" s="8"/>
      <c r="M47" s="8"/>
      <c r="N47" s="8"/>
      <c r="O47" s="8"/>
    </row>
    <row r="48" spans="1:15" x14ac:dyDescent="0.25">
      <c r="A48" s="8"/>
      <c r="B48" s="27"/>
      <c r="C48" s="8"/>
      <c r="D48" s="8"/>
      <c r="E48" s="8"/>
      <c r="F48" s="27"/>
      <c r="G48" s="27"/>
      <c r="H48" s="8"/>
      <c r="I48" s="8"/>
      <c r="J48" s="8"/>
      <c r="K48" s="8"/>
      <c r="L48" s="8"/>
      <c r="M48" s="8"/>
      <c r="N48" s="8"/>
      <c r="O48" s="8"/>
    </row>
    <row r="49" spans="1:15" x14ac:dyDescent="0.25">
      <c r="A49" s="8"/>
      <c r="B49" s="27"/>
      <c r="C49" s="63"/>
      <c r="D49" s="8"/>
      <c r="E49" s="8"/>
      <c r="F49" s="27"/>
      <c r="G49" s="27"/>
      <c r="H49" s="8"/>
      <c r="I49" s="8"/>
      <c r="J49" s="8"/>
      <c r="K49" s="8"/>
      <c r="L49" s="8"/>
      <c r="M49" s="8"/>
      <c r="N49" s="8"/>
      <c r="O49" s="8"/>
    </row>
    <row r="50" spans="1:15" x14ac:dyDescent="0.25">
      <c r="A50" s="8"/>
      <c r="B50" s="27"/>
      <c r="C50" s="63"/>
      <c r="D50" s="64"/>
      <c r="E50" s="8"/>
      <c r="F50" s="27"/>
      <c r="G50" s="27"/>
      <c r="H50" s="8"/>
      <c r="I50" s="8"/>
      <c r="J50" s="8"/>
      <c r="K50" s="8"/>
      <c r="L50" s="8"/>
      <c r="M50" s="8"/>
      <c r="N50" s="8"/>
      <c r="O50" s="8"/>
    </row>
    <row r="51" spans="1:15" ht="15.75" customHeight="1" x14ac:dyDescent="0.25">
      <c r="A51" s="8"/>
      <c r="B51" s="27"/>
      <c r="C51" s="64" t="s">
        <v>85</v>
      </c>
      <c r="D51" s="27"/>
      <c r="E51" s="8"/>
      <c r="F51" s="27"/>
      <c r="G51" s="27"/>
      <c r="H51" s="8"/>
      <c r="I51" s="8"/>
      <c r="J51" s="8"/>
      <c r="K51" s="8"/>
      <c r="L51" s="8"/>
      <c r="M51" s="8"/>
      <c r="N51" s="8"/>
      <c r="O51" s="8"/>
    </row>
    <row r="52" spans="1:15" x14ac:dyDescent="0.25">
      <c r="A52" s="8"/>
      <c r="B52" s="8"/>
      <c r="C52" s="103"/>
      <c r="D52" s="8"/>
      <c r="E52" s="8"/>
      <c r="F52" s="27"/>
      <c r="G52" s="27"/>
      <c r="H52" s="8"/>
      <c r="I52" s="8"/>
      <c r="J52" s="8"/>
      <c r="K52" s="8"/>
      <c r="L52" s="8"/>
      <c r="M52" s="8"/>
      <c r="N52" s="8"/>
      <c r="O52" s="8"/>
    </row>
    <row r="53" spans="1:15" x14ac:dyDescent="0.25">
      <c r="A53" s="8"/>
      <c r="B53" s="8"/>
      <c r="C53" s="103" t="s">
        <v>86</v>
      </c>
      <c r="D53" s="8"/>
      <c r="E53" s="8"/>
      <c r="F53" s="27"/>
      <c r="G53" s="27"/>
      <c r="H53" s="8"/>
      <c r="I53" s="8"/>
      <c r="J53" s="8"/>
      <c r="K53" s="8"/>
      <c r="L53" s="8"/>
      <c r="M53" s="8"/>
      <c r="N53" s="8"/>
      <c r="O53" s="8"/>
    </row>
    <row r="54" spans="1:15" x14ac:dyDescent="0.25">
      <c r="A54" s="8"/>
      <c r="B54" s="8"/>
      <c r="C54" s="103" t="s">
        <v>87</v>
      </c>
      <c r="D54" s="8"/>
      <c r="E54" s="8"/>
      <c r="F54" s="27"/>
      <c r="G54" s="27"/>
      <c r="H54" s="8"/>
      <c r="I54" s="8"/>
      <c r="J54" s="8"/>
      <c r="K54" s="8"/>
      <c r="L54" s="8"/>
      <c r="M54" s="8"/>
      <c r="N54" s="8"/>
      <c r="O54" s="8"/>
    </row>
    <row r="55" spans="1:15" x14ac:dyDescent="0.25">
      <c r="A55" s="8"/>
      <c r="B55" s="8"/>
      <c r="C55" s="16"/>
      <c r="D55" s="8"/>
      <c r="E55" s="8"/>
      <c r="F55" s="27"/>
      <c r="G55" s="27"/>
      <c r="H55" s="8"/>
      <c r="I55" s="8"/>
      <c r="J55" s="8"/>
      <c r="K55" s="8"/>
      <c r="L55" s="8"/>
      <c r="M55" s="8"/>
      <c r="N55" s="8"/>
      <c r="O55" s="8"/>
    </row>
    <row r="56" spans="1:15" x14ac:dyDescent="0.25">
      <c r="A56" s="8"/>
      <c r="B56" s="8"/>
      <c r="C56" s="16"/>
      <c r="D56" s="8"/>
      <c r="E56" s="8"/>
      <c r="F56" s="27"/>
      <c r="G56" s="27"/>
      <c r="H56" s="8"/>
      <c r="I56" s="8"/>
      <c r="J56" s="8"/>
      <c r="K56" s="8"/>
      <c r="L56" s="8"/>
      <c r="M56" s="8"/>
      <c r="N56" s="8"/>
      <c r="O56" s="8"/>
    </row>
    <row r="57" spans="1:15" x14ac:dyDescent="0.25">
      <c r="A57" s="8"/>
      <c r="B57" s="8"/>
      <c r="C57" s="16"/>
      <c r="D57" s="8"/>
      <c r="E57" s="8"/>
      <c r="F57" s="27"/>
      <c r="G57" s="27"/>
      <c r="H57" s="8"/>
      <c r="I57" s="8"/>
      <c r="J57" s="8"/>
      <c r="K57" s="8"/>
      <c r="L57" s="8"/>
      <c r="M57" s="8"/>
      <c r="N57" s="8"/>
      <c r="O57" s="8"/>
    </row>
    <row r="58" spans="1:15" x14ac:dyDescent="0.25">
      <c r="A58" s="8"/>
      <c r="B58" s="8"/>
      <c r="C58" s="16"/>
      <c r="D58" s="8"/>
      <c r="E58" s="8"/>
      <c r="F58" s="27"/>
      <c r="G58" s="27"/>
      <c r="H58" s="8"/>
      <c r="I58" s="8"/>
      <c r="J58" s="8"/>
      <c r="K58" s="8"/>
      <c r="L58" s="8"/>
      <c r="M58" s="8"/>
      <c r="N58" s="8"/>
      <c r="O58" s="8"/>
    </row>
    <row r="59" spans="1:15" x14ac:dyDescent="0.25">
      <c r="A59" s="8"/>
      <c r="B59" s="8"/>
      <c r="C59" s="16"/>
      <c r="D59" s="8"/>
      <c r="E59" s="8"/>
      <c r="F59" s="27"/>
      <c r="G59" s="27"/>
      <c r="H59" s="8"/>
      <c r="I59" s="8"/>
      <c r="J59" s="8"/>
      <c r="K59" s="8"/>
      <c r="L59" s="8"/>
      <c r="M59" s="8"/>
      <c r="N59" s="8"/>
      <c r="O59" s="8"/>
    </row>
    <row r="60" spans="1:15" x14ac:dyDescent="0.25">
      <c r="A60" s="8"/>
      <c r="B60" s="8"/>
      <c r="C60" s="16"/>
      <c r="D60" s="8"/>
      <c r="E60" s="8"/>
      <c r="F60" s="27"/>
      <c r="G60" s="27"/>
      <c r="H60" s="8"/>
      <c r="I60" s="8"/>
      <c r="J60" s="8"/>
      <c r="K60" s="8"/>
      <c r="L60" s="8"/>
      <c r="M60" s="8"/>
      <c r="N60" s="8"/>
      <c r="O60" s="8"/>
    </row>
  </sheetData>
  <sheetProtection algorithmName="SHA-512" hashValue="ljGAZnHHaeQC0/Q3vpH81j4oS6Jwn4XG7AVpf9slYos1JqQ3j9G5Iv5YSqi/un1PV4BPNYS3S9YMxDrKuu9ZJQ==" saltValue="NF4FaR1218HVsF5WWg8v5A==" spinCount="100000" sheet="1" objects="1" scenarios="1"/>
  <customSheetViews>
    <customSheetView guid="{3A1A1638-6F58-42DE-85C3-D02C41DD0658}" showPageBreaks="1" fitToPage="1" view="pageLayout">
      <selection activeCell="U15" sqref="U15"/>
      <colBreaks count="1" manualBreakCount="1">
        <brk id="12" max="1048575" man="1"/>
      </colBreaks>
      <pageMargins left="0.27559055118110237" right="0.70866141732283472" top="0.31496062992125984" bottom="0.19685039370078741" header="0.31496062992125984" footer="0.19685039370078741"/>
      <printOptions horizontalCentered="1" verticalCentered="1"/>
      <pageSetup scale="81" fitToWidth="0" orientation="portrait" r:id="rId1"/>
    </customSheetView>
  </customSheetViews>
  <mergeCells count="6">
    <mergeCell ref="D4:E4"/>
    <mergeCell ref="C2:D2"/>
    <mergeCell ref="C1:D1"/>
    <mergeCell ref="F11:G11"/>
    <mergeCell ref="F12:G15"/>
    <mergeCell ref="F7:G10"/>
  </mergeCells>
  <conditionalFormatting sqref="C1:C3">
    <cfRule type="cellIs" dxfId="37" priority="3" operator="equal">
      <formula>"H"</formula>
    </cfRule>
    <cfRule type="cellIs" dxfId="36" priority="4" operator="equal">
      <formula>"M"</formula>
    </cfRule>
  </conditionalFormatting>
  <hyperlinks>
    <hyperlink ref="C53" r:id="rId2"/>
    <hyperlink ref="C54" r:id="rId3"/>
  </hyperlinks>
  <printOptions horizontalCentered="1" verticalCentered="1"/>
  <pageMargins left="0.27559055118110237" right="0.36" top="0.31496062992125984" bottom="0.19685039370078741" header="0.31496062992125984" footer="0.19685039370078741"/>
  <pageSetup scale="77" fitToWidth="0" orientation="portrait" r:id="rId4"/>
  <colBreaks count="1" manualBreakCount="1">
    <brk id="5" max="49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3"/>
  <sheetViews>
    <sheetView zoomScale="90" zoomScaleNormal="90" workbookViewId="0">
      <selection activeCell="Z19" sqref="Z19"/>
    </sheetView>
  </sheetViews>
  <sheetFormatPr baseColWidth="10" defaultRowHeight="15" x14ac:dyDescent="0.25"/>
  <cols>
    <col min="1" max="1" width="3" style="1" customWidth="1"/>
    <col min="2" max="2" width="21.5703125" style="4" customWidth="1"/>
    <col min="3" max="3" width="26.7109375" style="1" customWidth="1"/>
    <col min="4" max="4" width="11.42578125" style="1" hidden="1" customWidth="1"/>
    <col min="5" max="5" width="0.140625" style="1" hidden="1" customWidth="1"/>
    <col min="6" max="6" width="6.85546875" style="1" customWidth="1"/>
    <col min="7" max="9" width="5.7109375" style="1" customWidth="1"/>
    <col min="10" max="10" width="19.5703125" style="1" bestFit="1" customWidth="1"/>
    <col min="11" max="11" width="8" style="1" customWidth="1"/>
    <col min="12" max="12" width="11" style="1" customWidth="1"/>
    <col min="13" max="13" width="11.42578125" style="1"/>
    <col min="14" max="14" width="12.7109375" style="1" bestFit="1" customWidth="1"/>
    <col min="15" max="26" width="6.5703125" style="1" customWidth="1"/>
    <col min="27" max="16384" width="11.42578125" style="1"/>
  </cols>
  <sheetData>
    <row r="1" spans="1:26" ht="18.75" x14ac:dyDescent="0.25">
      <c r="A1" s="8"/>
      <c r="B1" s="16"/>
      <c r="C1" s="8"/>
      <c r="D1" s="17"/>
      <c r="E1" s="17"/>
      <c r="F1" s="75" t="s">
        <v>95</v>
      </c>
      <c r="G1" s="76"/>
      <c r="H1" s="214" t="str">
        <f>DATOS!D3</f>
        <v>CONSTITUCIÓN</v>
      </c>
      <c r="I1" s="214"/>
      <c r="J1" s="214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x14ac:dyDescent="0.25">
      <c r="A2" s="8"/>
      <c r="B2" s="16"/>
      <c r="C2" s="104" t="s">
        <v>57</v>
      </c>
      <c r="D2" s="8"/>
      <c r="E2" s="8"/>
      <c r="F2" s="214" t="str">
        <f>DATOS!D4</f>
        <v>2° A</v>
      </c>
      <c r="G2" s="214"/>
      <c r="H2" s="214"/>
      <c r="I2" s="214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6" ht="16.5" customHeight="1" x14ac:dyDescent="0.25">
      <c r="A3" s="15"/>
      <c r="B3" s="16"/>
      <c r="C3" s="110" t="s">
        <v>22</v>
      </c>
      <c r="F3" s="217" t="str">
        <f>DATOS!D5</f>
        <v>LUIS GILBERTO GRANADOS LARA</v>
      </c>
      <c r="G3" s="217"/>
      <c r="H3" s="217"/>
      <c r="I3" s="217"/>
      <c r="J3" s="217"/>
      <c r="K3" s="8"/>
      <c r="L3" s="77"/>
      <c r="M3" s="8" t="s">
        <v>55</v>
      </c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6" ht="15" customHeight="1" x14ac:dyDescent="0.25">
      <c r="A4" s="15"/>
      <c r="B4" s="16"/>
      <c r="C4" s="8"/>
      <c r="D4" s="17"/>
      <c r="E4" s="17"/>
      <c r="F4" s="75"/>
      <c r="G4" s="76"/>
      <c r="H4" s="8"/>
      <c r="I4" s="8"/>
      <c r="J4" s="8" t="s">
        <v>91</v>
      </c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6" ht="14.25" customHeight="1" x14ac:dyDescent="0.3">
      <c r="A5" s="19"/>
      <c r="B5" s="80"/>
      <c r="C5" s="105"/>
      <c r="D5" s="55"/>
      <c r="E5" s="55"/>
      <c r="F5" s="82"/>
      <c r="G5" s="82" t="s">
        <v>58</v>
      </c>
      <c r="H5" s="8"/>
      <c r="I5" s="8" t="s">
        <v>59</v>
      </c>
      <c r="J5" s="106">
        <v>43008</v>
      </c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5" customHeight="1" x14ac:dyDescent="0.25">
      <c r="A6" s="83" t="s">
        <v>0</v>
      </c>
      <c r="B6" s="84" t="s">
        <v>2</v>
      </c>
      <c r="C6" s="85" t="s">
        <v>1</v>
      </c>
      <c r="D6" s="85"/>
      <c r="E6" s="85"/>
      <c r="F6" s="86" t="s">
        <v>60</v>
      </c>
      <c r="G6" s="86" t="s">
        <v>61</v>
      </c>
      <c r="H6" s="86" t="s">
        <v>46</v>
      </c>
      <c r="I6" s="86" t="s">
        <v>62</v>
      </c>
      <c r="J6" s="85" t="s">
        <v>63</v>
      </c>
      <c r="K6" s="86" t="s">
        <v>64</v>
      </c>
      <c r="L6" s="86" t="s">
        <v>92</v>
      </c>
      <c r="M6" s="8"/>
      <c r="N6" s="8"/>
      <c r="O6" s="87" t="s">
        <v>66</v>
      </c>
      <c r="P6" s="87" t="s">
        <v>67</v>
      </c>
      <c r="Q6" s="87" t="s">
        <v>68</v>
      </c>
      <c r="R6" s="87" t="s">
        <v>69</v>
      </c>
      <c r="S6" s="87" t="s">
        <v>70</v>
      </c>
      <c r="T6" s="87" t="s">
        <v>71</v>
      </c>
      <c r="U6" s="87" t="s">
        <v>72</v>
      </c>
      <c r="V6" s="87" t="s">
        <v>73</v>
      </c>
      <c r="W6" s="87" t="s">
        <v>74</v>
      </c>
      <c r="X6" s="87" t="s">
        <v>75</v>
      </c>
      <c r="Y6" s="87" t="s">
        <v>76</v>
      </c>
      <c r="Z6" s="88" t="s">
        <v>77</v>
      </c>
    </row>
    <row r="7" spans="1:26" ht="19.5" customHeight="1" x14ac:dyDescent="0.25">
      <c r="A7" s="89">
        <v>1</v>
      </c>
      <c r="B7" s="90">
        <f>DATOS!C8</f>
        <v>0</v>
      </c>
      <c r="C7" s="91">
        <f>DATOS!D8</f>
        <v>0</v>
      </c>
      <c r="D7" s="92"/>
      <c r="E7" s="93"/>
      <c r="F7" s="94" t="str">
        <f>MID(B7,11,1)</f>
        <v/>
      </c>
      <c r="G7" s="94" t="str">
        <f>MID(B7,9,2)</f>
        <v/>
      </c>
      <c r="H7" s="94" t="str">
        <f>MID(B7,7,2)</f>
        <v/>
      </c>
      <c r="I7" s="94" t="e">
        <f>MID(B7,5,2)+2000</f>
        <v>#VALUE!</v>
      </c>
      <c r="J7" s="111" t="e">
        <f>DATE(I7,H7,G7)</f>
        <v>#VALUE!</v>
      </c>
      <c r="K7" s="112" t="e">
        <f>DATEDIF(J7,$J$5,"Y")</f>
        <v>#VALUE!</v>
      </c>
      <c r="L7" s="132" t="s">
        <v>78</v>
      </c>
      <c r="M7" s="8"/>
      <c r="N7" s="8" t="s">
        <v>93</v>
      </c>
      <c r="O7" s="85">
        <f>COUNTIFS($F$7:$F$46,"H",$K$7:$K$46,5)</f>
        <v>0</v>
      </c>
      <c r="P7" s="85">
        <f>COUNTIFS($F$7:$F$46,"H",$K$7:$K$46,6)</f>
        <v>0</v>
      </c>
      <c r="Q7" s="85">
        <f>COUNTIFS($F$7:$F$46,"H",$K$7:$K$46,7)</f>
        <v>0</v>
      </c>
      <c r="R7" s="85">
        <f>COUNTIFS($F$7:$F$46,"H",$K$7:$K$46,8)</f>
        <v>0</v>
      </c>
      <c r="S7" s="85">
        <f>COUNTIFS($F$7:$F$46,"H",$K$7:$K$46,9)</f>
        <v>0</v>
      </c>
      <c r="T7" s="85">
        <f>COUNTIFS($F$7:$F$46,"H",$K$7:$K$46,10)</f>
        <v>0</v>
      </c>
      <c r="U7" s="85">
        <f>COUNTIFS($F$7:$F$46,"H",$K$7:$K$46,11)</f>
        <v>0</v>
      </c>
      <c r="V7" s="85">
        <f>COUNTIFS($F$7:$F$46,"H",$K$7:$K$46,12)</f>
        <v>0</v>
      </c>
      <c r="W7" s="85">
        <f>COUNTIFS($F$7:$F$46,"H",$K$7:$K$46,13)</f>
        <v>0</v>
      </c>
      <c r="X7" s="85">
        <f>COUNTIFS($F$7:$F$46,"H",$K$7:$K$46,14)</f>
        <v>0</v>
      </c>
      <c r="Y7" s="85">
        <f>COUNTIFS($F$7:$F$46,"H",$K$7:$K$46,15)</f>
        <v>0</v>
      </c>
      <c r="Z7" s="107">
        <f>SUM(O7:Y7)</f>
        <v>0</v>
      </c>
    </row>
    <row r="8" spans="1:26" ht="19.5" customHeight="1" x14ac:dyDescent="0.25">
      <c r="A8" s="89">
        <v>2</v>
      </c>
      <c r="B8" s="90">
        <f>DATOS!C9</f>
        <v>0</v>
      </c>
      <c r="C8" s="91">
        <f>DATOS!D9</f>
        <v>0</v>
      </c>
      <c r="D8" s="92"/>
      <c r="E8" s="93"/>
      <c r="F8" s="94" t="str">
        <f t="shared" ref="F8:F45" si="0">MID(B8,11,1)</f>
        <v/>
      </c>
      <c r="G8" s="94" t="str">
        <f t="shared" ref="G8:G46" si="1">MID(B8,9,2)</f>
        <v/>
      </c>
      <c r="H8" s="94" t="str">
        <f t="shared" ref="H8:H46" si="2">MID(B8,7,2)</f>
        <v/>
      </c>
      <c r="I8" s="94" t="e">
        <f t="shared" ref="I8:I46" si="3">MID(B8,5,2)+2000</f>
        <v>#VALUE!</v>
      </c>
      <c r="J8" s="111" t="e">
        <f t="shared" ref="J8:J46" si="4">DATE(I8,H8,G8)</f>
        <v>#VALUE!</v>
      </c>
      <c r="K8" s="112" t="e">
        <f>DATEDIF(J8,$J$5,"Y")</f>
        <v>#VALUE!</v>
      </c>
      <c r="L8" s="132" t="s">
        <v>80</v>
      </c>
      <c r="M8" s="95" t="s">
        <v>81</v>
      </c>
      <c r="N8" s="8" t="s">
        <v>94</v>
      </c>
      <c r="O8" s="85">
        <f>COUNTIFS($F$7:$F$46,"H",$K$7:$K$46,5,$L$7:$L$46,"SI")</f>
        <v>0</v>
      </c>
      <c r="P8" s="85">
        <f>COUNTIFS($F$7:$F$46,"H",$K$7:$K$46,6,$L$7:$L$46,"SI")</f>
        <v>0</v>
      </c>
      <c r="Q8" s="85">
        <f>COUNTIFS($F$7:$F$46,"H",$K$7:$K$46,7,$L$7:$L$46,"SI")</f>
        <v>0</v>
      </c>
      <c r="R8" s="85">
        <f>COUNTIFS($F$7:$F$46,"H",$K$7:$K$46,8,$L$7:$L$46,"SI")</f>
        <v>0</v>
      </c>
      <c r="S8" s="85">
        <f>COUNTIFS($F$7:$F$46,"H",$K$7:$K$46,9,$L$7:$L$46,"SI")</f>
        <v>0</v>
      </c>
      <c r="T8" s="85">
        <f>COUNTIFS($F$7:$F$46,"H",$K$7:$K$46,10,$L$7:$L$46,"SI")</f>
        <v>0</v>
      </c>
      <c r="U8" s="85">
        <f>COUNTIFS($F$7:$F$46,"H",$K$7:$K$46,11,$L$7:$L$46,"SI")</f>
        <v>0</v>
      </c>
      <c r="V8" s="85">
        <f>COUNTIFS($F$7:$F$46,"H",$K$7:$K$46,12,$L$7:$L$46,"SI")</f>
        <v>0</v>
      </c>
      <c r="W8" s="85">
        <f>COUNTIFS($F$7:$F$46,"H",$K$7:$K$46,13,$L$7:$L$46,"SI")</f>
        <v>0</v>
      </c>
      <c r="X8" s="85">
        <f>COUNTIFS($F$7:$F$46,"H",$K$7:$K$46,14,$L$7:$L$46,"SI")</f>
        <v>0</v>
      </c>
      <c r="Y8" s="85">
        <f>COUNTIFS($F$7:$F$46,"H",$K$7:$K$46,15,$L$7:$L$46,"SI")</f>
        <v>0</v>
      </c>
      <c r="Z8" s="107">
        <f>SUM(O8:Y8)</f>
        <v>0</v>
      </c>
    </row>
    <row r="9" spans="1:26" ht="19.5" customHeight="1" x14ac:dyDescent="0.25">
      <c r="A9" s="89">
        <v>3</v>
      </c>
      <c r="B9" s="90">
        <f>DATOS!C10</f>
        <v>0</v>
      </c>
      <c r="C9" s="91">
        <f>DATOS!D10</f>
        <v>0</v>
      </c>
      <c r="D9" s="92"/>
      <c r="E9" s="93"/>
      <c r="F9" s="94" t="str">
        <f t="shared" si="0"/>
        <v/>
      </c>
      <c r="G9" s="94" t="str">
        <f t="shared" si="1"/>
        <v/>
      </c>
      <c r="H9" s="94" t="str">
        <f t="shared" si="2"/>
        <v/>
      </c>
      <c r="I9" s="94" t="e">
        <f t="shared" si="3"/>
        <v>#VALUE!</v>
      </c>
      <c r="J9" s="111" t="e">
        <f t="shared" si="4"/>
        <v>#VALUE!</v>
      </c>
      <c r="K9" s="112" t="e">
        <f t="shared" ref="K9:K46" si="5">DATEDIF(J9,$J$5,"Y")</f>
        <v>#VALUE!</v>
      </c>
      <c r="L9" s="132" t="s">
        <v>78</v>
      </c>
      <c r="M9" s="8"/>
      <c r="N9" s="8"/>
      <c r="O9" s="87" t="s">
        <v>66</v>
      </c>
      <c r="P9" s="87" t="s">
        <v>67</v>
      </c>
      <c r="Q9" s="87" t="s">
        <v>68</v>
      </c>
      <c r="R9" s="87" t="s">
        <v>69</v>
      </c>
      <c r="S9" s="87" t="s">
        <v>70</v>
      </c>
      <c r="T9" s="87" t="s">
        <v>71</v>
      </c>
      <c r="U9" s="87" t="s">
        <v>72</v>
      </c>
      <c r="V9" s="87" t="s">
        <v>73</v>
      </c>
      <c r="W9" s="87" t="s">
        <v>74</v>
      </c>
      <c r="X9" s="87" t="s">
        <v>75</v>
      </c>
      <c r="Y9" s="87" t="s">
        <v>76</v>
      </c>
      <c r="Z9" s="108" t="s">
        <v>77</v>
      </c>
    </row>
    <row r="10" spans="1:26" ht="19.5" customHeight="1" x14ac:dyDescent="0.25">
      <c r="A10" s="89">
        <v>4</v>
      </c>
      <c r="B10" s="90">
        <f>DATOS!C11</f>
        <v>0</v>
      </c>
      <c r="C10" s="91">
        <f>DATOS!D11</f>
        <v>0</v>
      </c>
      <c r="D10" s="96"/>
      <c r="E10" s="96"/>
      <c r="F10" s="94" t="str">
        <f t="shared" si="0"/>
        <v/>
      </c>
      <c r="G10" s="94" t="str">
        <f t="shared" si="1"/>
        <v/>
      </c>
      <c r="H10" s="94" t="str">
        <f t="shared" si="2"/>
        <v/>
      </c>
      <c r="I10" s="94" t="e">
        <f t="shared" si="3"/>
        <v>#VALUE!</v>
      </c>
      <c r="J10" s="111" t="e">
        <f t="shared" si="4"/>
        <v>#VALUE!</v>
      </c>
      <c r="K10" s="112" t="e">
        <f t="shared" si="5"/>
        <v>#VALUE!</v>
      </c>
      <c r="L10" s="132" t="s">
        <v>80</v>
      </c>
      <c r="M10" s="8"/>
      <c r="N10" s="8" t="s">
        <v>93</v>
      </c>
      <c r="O10" s="85">
        <f>COUNTIFS($F$7:$F$46,"M",$K$7:$K$46,5)</f>
        <v>0</v>
      </c>
      <c r="P10" s="85">
        <f>COUNTIFS($F$7:$F$46,"M",$K$7:$K$46,6)</f>
        <v>0</v>
      </c>
      <c r="Q10" s="85">
        <f>COUNTIFS($F$7:$F$46,"M",$K$7:$K$46,7)</f>
        <v>0</v>
      </c>
      <c r="R10" s="85">
        <f>COUNTIFS($F$7:$F$46,"M",$K$7:$K$46,8)</f>
        <v>0</v>
      </c>
      <c r="S10" s="85">
        <f>COUNTIFS($F$7:$F$46,"M",$K$7:$K$46,9)</f>
        <v>0</v>
      </c>
      <c r="T10" s="85">
        <f>COUNTIFS($F$7:$F$46,"M",$K$7:$K$46,10)</f>
        <v>0</v>
      </c>
      <c r="U10" s="85">
        <f>COUNTIFS($F$7:$F$46,"M",$K$7:$K$46,11)</f>
        <v>0</v>
      </c>
      <c r="V10" s="85">
        <f>COUNTIFS($F$7:$F$46,"M",$K$7:$K$46,12)</f>
        <v>0</v>
      </c>
      <c r="W10" s="85">
        <f>COUNTIFS($F$7:$F$46,"M",$K$7:$K$46,13)</f>
        <v>0</v>
      </c>
      <c r="X10" s="85">
        <f>COUNTIFS($F$7:$F$46,"M",$K$7:$K$46,14)</f>
        <v>0</v>
      </c>
      <c r="Y10" s="85">
        <f>COUNTIFS($F$7:$F$46,"M",$K$7:$K$46,15)</f>
        <v>0</v>
      </c>
      <c r="Z10" s="107">
        <f t="shared" ref="Z10:Z11" si="6">SUM(O10:Y10)</f>
        <v>0</v>
      </c>
    </row>
    <row r="11" spans="1:26" ht="19.5" customHeight="1" x14ac:dyDescent="0.25">
      <c r="A11" s="89">
        <v>5</v>
      </c>
      <c r="B11" s="90">
        <f>DATOS!C12</f>
        <v>0</v>
      </c>
      <c r="C11" s="91">
        <f>DATOS!D12</f>
        <v>0</v>
      </c>
      <c r="D11" s="92"/>
      <c r="E11" s="93"/>
      <c r="F11" s="94" t="str">
        <f t="shared" si="0"/>
        <v/>
      </c>
      <c r="G11" s="94" t="str">
        <f t="shared" si="1"/>
        <v/>
      </c>
      <c r="H11" s="94" t="str">
        <f t="shared" si="2"/>
        <v/>
      </c>
      <c r="I11" s="94" t="e">
        <f t="shared" si="3"/>
        <v>#VALUE!</v>
      </c>
      <c r="J11" s="111" t="e">
        <f t="shared" si="4"/>
        <v>#VALUE!</v>
      </c>
      <c r="K11" s="112" t="e">
        <f t="shared" si="5"/>
        <v>#VALUE!</v>
      </c>
      <c r="L11" s="132" t="s">
        <v>80</v>
      </c>
      <c r="M11" s="97" t="s">
        <v>83</v>
      </c>
      <c r="N11" s="8" t="s">
        <v>94</v>
      </c>
      <c r="O11" s="85">
        <f>COUNTIFS($F$7:$F$46,"M",$K$7:$K$46,5,$L$7:$L$46,"SI")</f>
        <v>0</v>
      </c>
      <c r="P11" s="85">
        <f>COUNTIFS($F$7:$F$46,"M",$K$7:$K$46,6,$L$7:$L$46,"SI")</f>
        <v>0</v>
      </c>
      <c r="Q11" s="85">
        <f>COUNTIFS($F$7:$F$46,"M",$K$7:$K$46,7,$L$7:$L$46,"SI")</f>
        <v>0</v>
      </c>
      <c r="R11" s="85">
        <f>COUNTIFS($F$7:$F$46,"M",$K$7:$K$46,8,$L$7:$L$46,"SI")</f>
        <v>0</v>
      </c>
      <c r="S11" s="85">
        <f>COUNTIFS($F$7:$F$46,"M",$K$7:$K$46,9,$L$7:$L$46,"SI")</f>
        <v>0</v>
      </c>
      <c r="T11" s="85">
        <f>COUNTIFS($F$7:$F$46,"M",$K$7:$K$46,10,$L$7:$L$46,"SI")</f>
        <v>0</v>
      </c>
      <c r="U11" s="85">
        <f>COUNTIFS($F$7:$F$46,"M",$K$7:$K$46,11,$L$7:$L$46,"SI")</f>
        <v>0</v>
      </c>
      <c r="V11" s="85">
        <f>COUNTIFS($F$7:$F$46,"M",$K$7:$K$46,12,$L$7:$L$46,"SI")</f>
        <v>0</v>
      </c>
      <c r="W11" s="85">
        <f>COUNTIFS($F$7:$F$46,"M",$K$7:$K$46,13,$L$7:$L$46,"SI")</f>
        <v>0</v>
      </c>
      <c r="X11" s="85">
        <f>COUNTIFS($F$7:$F$46,"M",$K$7:$K$46,14,$L$7:$L$46,"SI")</f>
        <v>0</v>
      </c>
      <c r="Y11" s="85">
        <f>COUNTIFS($F$7:$F$46,"M",$K$7:$K$46,15,$L$7:$L$46,"SI")</f>
        <v>0</v>
      </c>
      <c r="Z11" s="107">
        <f t="shared" si="6"/>
        <v>0</v>
      </c>
    </row>
    <row r="12" spans="1:26" ht="19.5" customHeight="1" x14ac:dyDescent="0.25">
      <c r="A12" s="89">
        <v>6</v>
      </c>
      <c r="B12" s="90">
        <f>DATOS!C13</f>
        <v>0</v>
      </c>
      <c r="C12" s="91">
        <f>DATOS!D13</f>
        <v>0</v>
      </c>
      <c r="D12" s="92"/>
      <c r="E12" s="93"/>
      <c r="F12" s="94" t="str">
        <f t="shared" si="0"/>
        <v/>
      </c>
      <c r="G12" s="94" t="str">
        <f t="shared" si="1"/>
        <v/>
      </c>
      <c r="H12" s="94" t="str">
        <f t="shared" si="2"/>
        <v/>
      </c>
      <c r="I12" s="94" t="e">
        <f t="shared" si="3"/>
        <v>#VALUE!</v>
      </c>
      <c r="J12" s="111" t="e">
        <f t="shared" si="4"/>
        <v>#VALUE!</v>
      </c>
      <c r="K12" s="112" t="e">
        <f t="shared" si="5"/>
        <v>#VALUE!</v>
      </c>
      <c r="L12" s="132" t="s">
        <v>80</v>
      </c>
      <c r="M12" s="8"/>
      <c r="N12" s="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</row>
    <row r="13" spans="1:26" ht="19.5" customHeight="1" x14ac:dyDescent="0.25">
      <c r="A13" s="89">
        <v>7</v>
      </c>
      <c r="B13" s="90">
        <f>DATOS!C14</f>
        <v>0</v>
      </c>
      <c r="C13" s="91">
        <f>DATOS!D14</f>
        <v>0</v>
      </c>
      <c r="D13" s="92"/>
      <c r="E13" s="93"/>
      <c r="F13" s="94" t="str">
        <f t="shared" si="0"/>
        <v/>
      </c>
      <c r="G13" s="94" t="str">
        <f t="shared" si="1"/>
        <v/>
      </c>
      <c r="H13" s="94" t="str">
        <f t="shared" si="2"/>
        <v/>
      </c>
      <c r="I13" s="94" t="e">
        <f t="shared" si="3"/>
        <v>#VALUE!</v>
      </c>
      <c r="J13" s="111" t="e">
        <f t="shared" si="4"/>
        <v>#VALUE!</v>
      </c>
      <c r="K13" s="112" t="e">
        <f t="shared" si="5"/>
        <v>#VALUE!</v>
      </c>
      <c r="L13" s="132" t="s">
        <v>80</v>
      </c>
      <c r="M13" s="8" t="s">
        <v>96</v>
      </c>
      <c r="N13" s="8"/>
      <c r="O13" s="109">
        <f>O7+O10</f>
        <v>0</v>
      </c>
      <c r="P13" s="109">
        <f t="shared" ref="P13:Z14" si="7">P7+P10</f>
        <v>0</v>
      </c>
      <c r="Q13" s="109">
        <f t="shared" si="7"/>
        <v>0</v>
      </c>
      <c r="R13" s="109">
        <f t="shared" si="7"/>
        <v>0</v>
      </c>
      <c r="S13" s="109">
        <f t="shared" si="7"/>
        <v>0</v>
      </c>
      <c r="T13" s="109">
        <f t="shared" si="7"/>
        <v>0</v>
      </c>
      <c r="U13" s="109">
        <f t="shared" si="7"/>
        <v>0</v>
      </c>
      <c r="V13" s="109">
        <f t="shared" si="7"/>
        <v>0</v>
      </c>
      <c r="W13" s="109">
        <f t="shared" si="7"/>
        <v>0</v>
      </c>
      <c r="X13" s="109">
        <f t="shared" si="7"/>
        <v>0</v>
      </c>
      <c r="Y13" s="109">
        <f t="shared" si="7"/>
        <v>0</v>
      </c>
      <c r="Z13" s="109">
        <f t="shared" si="7"/>
        <v>0</v>
      </c>
    </row>
    <row r="14" spans="1:26" ht="19.5" customHeight="1" x14ac:dyDescent="0.25">
      <c r="A14" s="89">
        <v>8</v>
      </c>
      <c r="B14" s="90">
        <f>DATOS!C15</f>
        <v>0</v>
      </c>
      <c r="C14" s="91">
        <f>DATOS!D15</f>
        <v>0</v>
      </c>
      <c r="D14" s="92"/>
      <c r="E14" s="93"/>
      <c r="F14" s="94" t="str">
        <f t="shared" si="0"/>
        <v/>
      </c>
      <c r="G14" s="94" t="str">
        <f t="shared" si="1"/>
        <v/>
      </c>
      <c r="H14" s="94" t="str">
        <f t="shared" si="2"/>
        <v/>
      </c>
      <c r="I14" s="94" t="e">
        <f t="shared" si="3"/>
        <v>#VALUE!</v>
      </c>
      <c r="J14" s="111" t="e">
        <f t="shared" si="4"/>
        <v>#VALUE!</v>
      </c>
      <c r="K14" s="112" t="e">
        <f t="shared" si="5"/>
        <v>#VALUE!</v>
      </c>
      <c r="L14" s="132" t="s">
        <v>80</v>
      </c>
      <c r="M14" s="8" t="s">
        <v>97</v>
      </c>
      <c r="N14" s="8"/>
      <c r="O14" s="109">
        <f>O8+O11</f>
        <v>0</v>
      </c>
      <c r="P14" s="109">
        <f t="shared" si="7"/>
        <v>0</v>
      </c>
      <c r="Q14" s="109">
        <f t="shared" si="7"/>
        <v>0</v>
      </c>
      <c r="R14" s="109">
        <f t="shared" si="7"/>
        <v>0</v>
      </c>
      <c r="S14" s="109">
        <f t="shared" si="7"/>
        <v>0</v>
      </c>
      <c r="T14" s="109">
        <f t="shared" si="7"/>
        <v>0</v>
      </c>
      <c r="U14" s="109">
        <f t="shared" si="7"/>
        <v>0</v>
      </c>
      <c r="V14" s="109">
        <f t="shared" si="7"/>
        <v>0</v>
      </c>
      <c r="W14" s="109">
        <f t="shared" si="7"/>
        <v>0</v>
      </c>
      <c r="X14" s="109">
        <f t="shared" si="7"/>
        <v>0</v>
      </c>
      <c r="Y14" s="109">
        <f t="shared" si="7"/>
        <v>0</v>
      </c>
      <c r="Z14" s="109">
        <f t="shared" si="7"/>
        <v>0</v>
      </c>
    </row>
    <row r="15" spans="1:26" ht="19.5" customHeight="1" x14ac:dyDescent="0.25">
      <c r="A15" s="89">
        <v>9</v>
      </c>
      <c r="B15" s="90">
        <f>DATOS!C16</f>
        <v>0</v>
      </c>
      <c r="C15" s="91">
        <f>DATOS!D16</f>
        <v>0</v>
      </c>
      <c r="D15" s="92"/>
      <c r="E15" s="93"/>
      <c r="F15" s="94" t="str">
        <f t="shared" si="0"/>
        <v/>
      </c>
      <c r="G15" s="94" t="str">
        <f t="shared" si="1"/>
        <v/>
      </c>
      <c r="H15" s="94" t="str">
        <f t="shared" si="2"/>
        <v/>
      </c>
      <c r="I15" s="94" t="e">
        <f t="shared" si="3"/>
        <v>#VALUE!</v>
      </c>
      <c r="J15" s="111" t="e">
        <f t="shared" si="4"/>
        <v>#VALUE!</v>
      </c>
      <c r="K15" s="112" t="e">
        <f t="shared" si="5"/>
        <v>#VALUE!</v>
      </c>
      <c r="L15" s="132" t="s">
        <v>78</v>
      </c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6" ht="19.5" customHeight="1" x14ac:dyDescent="0.25">
      <c r="A16" s="89">
        <v>10</v>
      </c>
      <c r="B16" s="90">
        <f>DATOS!C17</f>
        <v>0</v>
      </c>
      <c r="C16" s="91">
        <f>DATOS!D17</f>
        <v>0</v>
      </c>
      <c r="D16" s="92"/>
      <c r="E16" s="93"/>
      <c r="F16" s="94" t="str">
        <f t="shared" si="0"/>
        <v/>
      </c>
      <c r="G16" s="94" t="str">
        <f t="shared" si="1"/>
        <v/>
      </c>
      <c r="H16" s="94" t="str">
        <f t="shared" si="2"/>
        <v/>
      </c>
      <c r="I16" s="94" t="e">
        <f t="shared" si="3"/>
        <v>#VALUE!</v>
      </c>
      <c r="J16" s="111" t="e">
        <f t="shared" si="4"/>
        <v>#VALUE!</v>
      </c>
      <c r="K16" s="112" t="e">
        <f t="shared" si="5"/>
        <v>#VALUE!</v>
      </c>
      <c r="L16" s="132" t="s">
        <v>80</v>
      </c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6" ht="19.5" customHeight="1" x14ac:dyDescent="0.25">
      <c r="A17" s="89">
        <v>11</v>
      </c>
      <c r="B17" s="90">
        <f>DATOS!C18</f>
        <v>0</v>
      </c>
      <c r="C17" s="91">
        <f>DATOS!D18</f>
        <v>0</v>
      </c>
      <c r="D17" s="92"/>
      <c r="E17" s="93"/>
      <c r="F17" s="94" t="str">
        <f t="shared" si="0"/>
        <v/>
      </c>
      <c r="G17" s="94" t="str">
        <f t="shared" si="1"/>
        <v/>
      </c>
      <c r="H17" s="94" t="str">
        <f t="shared" si="2"/>
        <v/>
      </c>
      <c r="I17" s="94" t="e">
        <f t="shared" si="3"/>
        <v>#VALUE!</v>
      </c>
      <c r="J17" s="111" t="e">
        <f t="shared" si="4"/>
        <v>#VALUE!</v>
      </c>
      <c r="K17" s="112" t="e">
        <f t="shared" si="5"/>
        <v>#VALUE!</v>
      </c>
      <c r="L17" s="132" t="s">
        <v>80</v>
      </c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 ht="19.5" customHeight="1" x14ac:dyDescent="0.25">
      <c r="A18" s="89">
        <v>12</v>
      </c>
      <c r="B18" s="90">
        <f>DATOS!C19</f>
        <v>0</v>
      </c>
      <c r="C18" s="91">
        <f>DATOS!D19</f>
        <v>0</v>
      </c>
      <c r="D18" s="92"/>
      <c r="E18" s="93"/>
      <c r="F18" s="94" t="str">
        <f t="shared" si="0"/>
        <v/>
      </c>
      <c r="G18" s="94" t="str">
        <f t="shared" si="1"/>
        <v/>
      </c>
      <c r="H18" s="94" t="str">
        <f t="shared" si="2"/>
        <v/>
      </c>
      <c r="I18" s="94" t="e">
        <f t="shared" si="3"/>
        <v>#VALUE!</v>
      </c>
      <c r="J18" s="111" t="e">
        <f t="shared" si="4"/>
        <v>#VALUE!</v>
      </c>
      <c r="K18" s="112" t="e">
        <f t="shared" si="5"/>
        <v>#VALUE!</v>
      </c>
      <c r="L18" s="132" t="s">
        <v>80</v>
      </c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1:26" ht="19.5" customHeight="1" x14ac:dyDescent="0.25">
      <c r="A19" s="89">
        <v>13</v>
      </c>
      <c r="B19" s="90">
        <f>DATOS!C20</f>
        <v>0</v>
      </c>
      <c r="C19" s="91">
        <f>DATOS!D20</f>
        <v>0</v>
      </c>
      <c r="D19" s="93"/>
      <c r="E19" s="93"/>
      <c r="F19" s="94" t="str">
        <f t="shared" si="0"/>
        <v/>
      </c>
      <c r="G19" s="94" t="str">
        <f t="shared" si="1"/>
        <v/>
      </c>
      <c r="H19" s="94" t="str">
        <f t="shared" si="2"/>
        <v/>
      </c>
      <c r="I19" s="94" t="e">
        <f t="shared" si="3"/>
        <v>#VALUE!</v>
      </c>
      <c r="J19" s="111" t="e">
        <f t="shared" si="4"/>
        <v>#VALUE!</v>
      </c>
      <c r="K19" s="112" t="e">
        <f t="shared" si="5"/>
        <v>#VALUE!</v>
      </c>
      <c r="L19" s="132" t="s">
        <v>80</v>
      </c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1:26" ht="19.5" customHeight="1" x14ac:dyDescent="0.25">
      <c r="A20" s="89">
        <v>14</v>
      </c>
      <c r="B20" s="90">
        <f>DATOS!C21</f>
        <v>0</v>
      </c>
      <c r="C20" s="91">
        <f>DATOS!D21</f>
        <v>0</v>
      </c>
      <c r="D20" s="92"/>
      <c r="E20" s="93"/>
      <c r="F20" s="94" t="str">
        <f t="shared" si="0"/>
        <v/>
      </c>
      <c r="G20" s="94" t="str">
        <f t="shared" si="1"/>
        <v/>
      </c>
      <c r="H20" s="94" t="str">
        <f t="shared" si="2"/>
        <v/>
      </c>
      <c r="I20" s="94" t="e">
        <f t="shared" si="3"/>
        <v>#VALUE!</v>
      </c>
      <c r="J20" s="111" t="e">
        <f t="shared" si="4"/>
        <v>#VALUE!</v>
      </c>
      <c r="K20" s="112" t="e">
        <f t="shared" si="5"/>
        <v>#VALUE!</v>
      </c>
      <c r="L20" s="132" t="s">
        <v>78</v>
      </c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 ht="19.5" customHeight="1" x14ac:dyDescent="0.25">
      <c r="A21" s="89">
        <v>15</v>
      </c>
      <c r="B21" s="90">
        <f>DATOS!C22</f>
        <v>0</v>
      </c>
      <c r="C21" s="91">
        <f>DATOS!D22</f>
        <v>0</v>
      </c>
      <c r="D21" s="92"/>
      <c r="E21" s="93"/>
      <c r="F21" s="94" t="str">
        <f t="shared" si="0"/>
        <v/>
      </c>
      <c r="G21" s="94" t="str">
        <f t="shared" si="1"/>
        <v/>
      </c>
      <c r="H21" s="94" t="str">
        <f t="shared" si="2"/>
        <v/>
      </c>
      <c r="I21" s="94" t="e">
        <f t="shared" si="3"/>
        <v>#VALUE!</v>
      </c>
      <c r="J21" s="111" t="e">
        <f t="shared" si="4"/>
        <v>#VALUE!</v>
      </c>
      <c r="K21" s="112" t="e">
        <f t="shared" si="5"/>
        <v>#VALUE!</v>
      </c>
      <c r="L21" s="132" t="s">
        <v>80</v>
      </c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1:26" ht="19.5" customHeight="1" x14ac:dyDescent="0.25">
      <c r="A22" s="89">
        <v>16</v>
      </c>
      <c r="B22" s="90">
        <f>DATOS!C23</f>
        <v>0</v>
      </c>
      <c r="C22" s="91">
        <f>DATOS!D23</f>
        <v>0</v>
      </c>
      <c r="D22" s="92"/>
      <c r="E22" s="93"/>
      <c r="F22" s="94" t="str">
        <f t="shared" si="0"/>
        <v/>
      </c>
      <c r="G22" s="94" t="str">
        <f t="shared" si="1"/>
        <v/>
      </c>
      <c r="H22" s="94" t="str">
        <f t="shared" si="2"/>
        <v/>
      </c>
      <c r="I22" s="94" t="e">
        <f t="shared" si="3"/>
        <v>#VALUE!</v>
      </c>
      <c r="J22" s="111" t="e">
        <f t="shared" si="4"/>
        <v>#VALUE!</v>
      </c>
      <c r="K22" s="112" t="e">
        <f t="shared" si="5"/>
        <v>#VALUE!</v>
      </c>
      <c r="L22" s="132" t="s">
        <v>80</v>
      </c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1:26" ht="19.5" customHeight="1" x14ac:dyDescent="0.25">
      <c r="A23" s="89">
        <v>17</v>
      </c>
      <c r="B23" s="90">
        <f>DATOS!C24</f>
        <v>0</v>
      </c>
      <c r="C23" s="91">
        <f>DATOS!D24</f>
        <v>0</v>
      </c>
      <c r="D23" s="92"/>
      <c r="E23" s="93"/>
      <c r="F23" s="94" t="str">
        <f t="shared" si="0"/>
        <v/>
      </c>
      <c r="G23" s="94" t="str">
        <f t="shared" si="1"/>
        <v/>
      </c>
      <c r="H23" s="94" t="str">
        <f t="shared" si="2"/>
        <v/>
      </c>
      <c r="I23" s="94" t="e">
        <f t="shared" si="3"/>
        <v>#VALUE!</v>
      </c>
      <c r="J23" s="111" t="e">
        <f t="shared" si="4"/>
        <v>#VALUE!</v>
      </c>
      <c r="K23" s="112" t="e">
        <f t="shared" si="5"/>
        <v>#VALUE!</v>
      </c>
      <c r="L23" s="132" t="s">
        <v>80</v>
      </c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6" ht="19.5" customHeight="1" x14ac:dyDescent="0.25">
      <c r="A24" s="89">
        <v>18</v>
      </c>
      <c r="B24" s="90">
        <f>DATOS!C25</f>
        <v>0</v>
      </c>
      <c r="C24" s="91">
        <f>DATOS!D25</f>
        <v>0</v>
      </c>
      <c r="D24" s="92"/>
      <c r="E24" s="93"/>
      <c r="F24" s="94" t="str">
        <f t="shared" si="0"/>
        <v/>
      </c>
      <c r="G24" s="94" t="str">
        <f t="shared" si="1"/>
        <v/>
      </c>
      <c r="H24" s="94" t="str">
        <f t="shared" si="2"/>
        <v/>
      </c>
      <c r="I24" s="94" t="e">
        <f t="shared" si="3"/>
        <v>#VALUE!</v>
      </c>
      <c r="J24" s="111" t="e">
        <f t="shared" si="4"/>
        <v>#VALUE!</v>
      </c>
      <c r="K24" s="112" t="e">
        <f t="shared" si="5"/>
        <v>#VALUE!</v>
      </c>
      <c r="L24" s="132" t="s">
        <v>80</v>
      </c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26" ht="19.5" customHeight="1" x14ac:dyDescent="0.25">
      <c r="A25" s="89">
        <v>19</v>
      </c>
      <c r="B25" s="90">
        <f>DATOS!C26</f>
        <v>0</v>
      </c>
      <c r="C25" s="91">
        <f>DATOS!D26</f>
        <v>0</v>
      </c>
      <c r="D25" s="99"/>
      <c r="E25" s="100"/>
      <c r="F25" s="94" t="str">
        <f t="shared" si="0"/>
        <v/>
      </c>
      <c r="G25" s="94" t="str">
        <f t="shared" si="1"/>
        <v/>
      </c>
      <c r="H25" s="94" t="str">
        <f t="shared" si="2"/>
        <v/>
      </c>
      <c r="I25" s="94" t="e">
        <f t="shared" si="3"/>
        <v>#VALUE!</v>
      </c>
      <c r="J25" s="111" t="e">
        <f t="shared" si="4"/>
        <v>#VALUE!</v>
      </c>
      <c r="K25" s="112" t="e">
        <f t="shared" si="5"/>
        <v>#VALUE!</v>
      </c>
      <c r="L25" s="132" t="s">
        <v>80</v>
      </c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26" ht="19.5" customHeight="1" x14ac:dyDescent="0.25">
      <c r="A26" s="89">
        <v>20</v>
      </c>
      <c r="B26" s="90">
        <f>DATOS!C27</f>
        <v>0</v>
      </c>
      <c r="C26" s="91">
        <f>DATOS!D27</f>
        <v>0</v>
      </c>
      <c r="D26" s="92"/>
      <c r="E26" s="93"/>
      <c r="F26" s="94" t="str">
        <f t="shared" si="0"/>
        <v/>
      </c>
      <c r="G26" s="94" t="str">
        <f t="shared" si="1"/>
        <v/>
      </c>
      <c r="H26" s="94" t="str">
        <f t="shared" si="2"/>
        <v/>
      </c>
      <c r="I26" s="94" t="e">
        <f t="shared" si="3"/>
        <v>#VALUE!</v>
      </c>
      <c r="J26" s="111" t="e">
        <f t="shared" si="4"/>
        <v>#VALUE!</v>
      </c>
      <c r="K26" s="112" t="e">
        <f t="shared" si="5"/>
        <v>#VALUE!</v>
      </c>
      <c r="L26" s="132" t="s">
        <v>80</v>
      </c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26" ht="19.5" customHeight="1" x14ac:dyDescent="0.25">
      <c r="A27" s="89">
        <v>21</v>
      </c>
      <c r="B27" s="90">
        <f>DATOS!C28</f>
        <v>0</v>
      </c>
      <c r="C27" s="91">
        <f>DATOS!D28</f>
        <v>0</v>
      </c>
      <c r="D27" s="92"/>
      <c r="E27" s="93"/>
      <c r="F27" s="94" t="str">
        <f t="shared" si="0"/>
        <v/>
      </c>
      <c r="G27" s="94" t="str">
        <f t="shared" si="1"/>
        <v/>
      </c>
      <c r="H27" s="94" t="str">
        <f t="shared" si="2"/>
        <v/>
      </c>
      <c r="I27" s="94" t="e">
        <f t="shared" si="3"/>
        <v>#VALUE!</v>
      </c>
      <c r="J27" s="111" t="e">
        <f t="shared" si="4"/>
        <v>#VALUE!</v>
      </c>
      <c r="K27" s="112" t="e">
        <f t="shared" si="5"/>
        <v>#VALUE!</v>
      </c>
      <c r="L27" s="132" t="s">
        <v>80</v>
      </c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spans="1:26" ht="19.5" customHeight="1" x14ac:dyDescent="0.25">
      <c r="A28" s="89">
        <v>22</v>
      </c>
      <c r="B28" s="90">
        <f>DATOS!C29</f>
        <v>0</v>
      </c>
      <c r="C28" s="91">
        <f>DATOS!D29</f>
        <v>0</v>
      </c>
      <c r="D28" s="92"/>
      <c r="E28" s="93"/>
      <c r="F28" s="94" t="str">
        <f t="shared" si="0"/>
        <v/>
      </c>
      <c r="G28" s="94" t="str">
        <f t="shared" si="1"/>
        <v/>
      </c>
      <c r="H28" s="94" t="str">
        <f t="shared" si="2"/>
        <v/>
      </c>
      <c r="I28" s="94" t="e">
        <f t="shared" si="3"/>
        <v>#VALUE!</v>
      </c>
      <c r="J28" s="111" t="e">
        <f t="shared" si="4"/>
        <v>#VALUE!</v>
      </c>
      <c r="K28" s="112" t="e">
        <f t="shared" si="5"/>
        <v>#VALUE!</v>
      </c>
      <c r="L28" s="132" t="s">
        <v>80</v>
      </c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spans="1:26" ht="19.5" customHeight="1" x14ac:dyDescent="0.25">
      <c r="A29" s="89">
        <v>23</v>
      </c>
      <c r="B29" s="90">
        <f>DATOS!C30</f>
        <v>0</v>
      </c>
      <c r="C29" s="91">
        <f>DATOS!D30</f>
        <v>0</v>
      </c>
      <c r="D29" s="92"/>
      <c r="E29" s="93"/>
      <c r="F29" s="94" t="str">
        <f t="shared" si="0"/>
        <v/>
      </c>
      <c r="G29" s="94" t="str">
        <f t="shared" si="1"/>
        <v/>
      </c>
      <c r="H29" s="94" t="str">
        <f t="shared" si="2"/>
        <v/>
      </c>
      <c r="I29" s="94" t="e">
        <f t="shared" si="3"/>
        <v>#VALUE!</v>
      </c>
      <c r="J29" s="111" t="e">
        <f t="shared" si="4"/>
        <v>#VALUE!</v>
      </c>
      <c r="K29" s="112" t="e">
        <f t="shared" si="5"/>
        <v>#VALUE!</v>
      </c>
      <c r="L29" s="132" t="s">
        <v>80</v>
      </c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spans="1:26" ht="19.5" customHeight="1" x14ac:dyDescent="0.25">
      <c r="A30" s="89">
        <v>24</v>
      </c>
      <c r="B30" s="90">
        <f>DATOS!C31</f>
        <v>0</v>
      </c>
      <c r="C30" s="91">
        <f>DATOS!D31</f>
        <v>0</v>
      </c>
      <c r="D30" s="101"/>
      <c r="E30" s="101"/>
      <c r="F30" s="94" t="str">
        <f t="shared" si="0"/>
        <v/>
      </c>
      <c r="G30" s="94" t="str">
        <f t="shared" si="1"/>
        <v/>
      </c>
      <c r="H30" s="94" t="str">
        <f t="shared" si="2"/>
        <v/>
      </c>
      <c r="I30" s="94" t="e">
        <f t="shared" si="3"/>
        <v>#VALUE!</v>
      </c>
      <c r="J30" s="111" t="e">
        <f t="shared" si="4"/>
        <v>#VALUE!</v>
      </c>
      <c r="K30" s="112" t="e">
        <f t="shared" si="5"/>
        <v>#VALUE!</v>
      </c>
      <c r="L30" s="132" t="s">
        <v>80</v>
      </c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spans="1:26" ht="19.5" customHeight="1" x14ac:dyDescent="0.25">
      <c r="A31" s="89">
        <v>25</v>
      </c>
      <c r="B31" s="90">
        <f>DATOS!C32</f>
        <v>0</v>
      </c>
      <c r="C31" s="91">
        <f>DATOS!D32</f>
        <v>0</v>
      </c>
      <c r="D31" s="101"/>
      <c r="E31" s="101"/>
      <c r="F31" s="94" t="str">
        <f t="shared" si="0"/>
        <v/>
      </c>
      <c r="G31" s="94" t="str">
        <f t="shared" si="1"/>
        <v/>
      </c>
      <c r="H31" s="94" t="str">
        <f t="shared" si="2"/>
        <v/>
      </c>
      <c r="I31" s="94" t="e">
        <f t="shared" si="3"/>
        <v>#VALUE!</v>
      </c>
      <c r="J31" s="111" t="e">
        <f t="shared" si="4"/>
        <v>#VALUE!</v>
      </c>
      <c r="K31" s="112" t="e">
        <f t="shared" si="5"/>
        <v>#VALUE!</v>
      </c>
      <c r="L31" s="132" t="s">
        <v>80</v>
      </c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 ht="19.5" customHeight="1" x14ac:dyDescent="0.25">
      <c r="A32" s="89">
        <v>26</v>
      </c>
      <c r="B32" s="90">
        <f>DATOS!C33</f>
        <v>0</v>
      </c>
      <c r="C32" s="91">
        <f>DATOS!D33</f>
        <v>0</v>
      </c>
      <c r="D32" s="101"/>
      <c r="E32" s="101"/>
      <c r="F32" s="94" t="str">
        <f t="shared" si="0"/>
        <v/>
      </c>
      <c r="G32" s="94" t="str">
        <f t="shared" si="1"/>
        <v/>
      </c>
      <c r="H32" s="94" t="str">
        <f t="shared" si="2"/>
        <v/>
      </c>
      <c r="I32" s="94" t="e">
        <f t="shared" si="3"/>
        <v>#VALUE!</v>
      </c>
      <c r="J32" s="111" t="e">
        <f t="shared" si="4"/>
        <v>#VALUE!</v>
      </c>
      <c r="K32" s="112" t="e">
        <f t="shared" si="5"/>
        <v>#VALUE!</v>
      </c>
      <c r="L32" s="132" t="s">
        <v>80</v>
      </c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ht="19.5" customHeight="1" x14ac:dyDescent="0.25">
      <c r="A33" s="89">
        <v>27</v>
      </c>
      <c r="B33" s="90">
        <f>DATOS!C34</f>
        <v>0</v>
      </c>
      <c r="C33" s="91">
        <f>DATOS!D34</f>
        <v>0</v>
      </c>
      <c r="D33" s="101"/>
      <c r="E33" s="101"/>
      <c r="F33" s="94" t="str">
        <f t="shared" si="0"/>
        <v/>
      </c>
      <c r="G33" s="94" t="str">
        <f t="shared" si="1"/>
        <v/>
      </c>
      <c r="H33" s="94" t="str">
        <f t="shared" si="2"/>
        <v/>
      </c>
      <c r="I33" s="94" t="e">
        <f t="shared" si="3"/>
        <v>#VALUE!</v>
      </c>
      <c r="J33" s="111" t="e">
        <f t="shared" si="4"/>
        <v>#VALUE!</v>
      </c>
      <c r="K33" s="112" t="e">
        <f t="shared" si="5"/>
        <v>#VALUE!</v>
      </c>
      <c r="L33" s="132" t="s">
        <v>80</v>
      </c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19.5" customHeight="1" x14ac:dyDescent="0.25">
      <c r="A34" s="89">
        <v>28</v>
      </c>
      <c r="B34" s="90">
        <f>DATOS!C35</f>
        <v>0</v>
      </c>
      <c r="C34" s="91">
        <f>DATOS!D35</f>
        <v>0</v>
      </c>
      <c r="D34" s="101"/>
      <c r="E34" s="101"/>
      <c r="F34" s="94" t="str">
        <f t="shared" si="0"/>
        <v/>
      </c>
      <c r="G34" s="94" t="str">
        <f t="shared" si="1"/>
        <v/>
      </c>
      <c r="H34" s="94" t="str">
        <f t="shared" si="2"/>
        <v/>
      </c>
      <c r="I34" s="94" t="e">
        <f t="shared" si="3"/>
        <v>#VALUE!</v>
      </c>
      <c r="J34" s="111" t="e">
        <f t="shared" si="4"/>
        <v>#VALUE!</v>
      </c>
      <c r="K34" s="112" t="e">
        <f t="shared" si="5"/>
        <v>#VALUE!</v>
      </c>
      <c r="L34" s="132" t="s">
        <v>80</v>
      </c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19.5" customHeight="1" x14ac:dyDescent="0.25">
      <c r="A35" s="89">
        <v>29</v>
      </c>
      <c r="B35" s="90">
        <f>DATOS!C36</f>
        <v>0</v>
      </c>
      <c r="C35" s="91">
        <f>DATOS!D36</f>
        <v>0</v>
      </c>
      <c r="D35" s="101"/>
      <c r="E35" s="101"/>
      <c r="F35" s="94" t="str">
        <f t="shared" si="0"/>
        <v/>
      </c>
      <c r="G35" s="94" t="str">
        <f t="shared" si="1"/>
        <v/>
      </c>
      <c r="H35" s="94" t="str">
        <f t="shared" si="2"/>
        <v/>
      </c>
      <c r="I35" s="94" t="e">
        <f t="shared" si="3"/>
        <v>#VALUE!</v>
      </c>
      <c r="J35" s="111" t="e">
        <f t="shared" si="4"/>
        <v>#VALUE!</v>
      </c>
      <c r="K35" s="112" t="e">
        <f t="shared" si="5"/>
        <v>#VALUE!</v>
      </c>
      <c r="L35" s="132" t="s">
        <v>80</v>
      </c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ht="19.5" customHeight="1" x14ac:dyDescent="0.25">
      <c r="A36" s="89">
        <v>30</v>
      </c>
      <c r="B36" s="90">
        <f>DATOS!C37</f>
        <v>0</v>
      </c>
      <c r="C36" s="91">
        <f>DATOS!D37</f>
        <v>0</v>
      </c>
      <c r="D36" s="101"/>
      <c r="E36" s="101"/>
      <c r="F36" s="94" t="str">
        <f t="shared" si="0"/>
        <v/>
      </c>
      <c r="G36" s="94" t="str">
        <f t="shared" si="1"/>
        <v/>
      </c>
      <c r="H36" s="94" t="str">
        <f t="shared" si="2"/>
        <v/>
      </c>
      <c r="I36" s="94" t="e">
        <f t="shared" si="3"/>
        <v>#VALUE!</v>
      </c>
      <c r="J36" s="111" t="e">
        <f t="shared" si="4"/>
        <v>#VALUE!</v>
      </c>
      <c r="K36" s="112" t="e">
        <f t="shared" si="5"/>
        <v>#VALUE!</v>
      </c>
      <c r="L36" s="132" t="s">
        <v>80</v>
      </c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19.5" customHeight="1" x14ac:dyDescent="0.25">
      <c r="A37" s="89">
        <v>31</v>
      </c>
      <c r="B37" s="90">
        <f>DATOS!C38</f>
        <v>0</v>
      </c>
      <c r="C37" s="91">
        <f>DATOS!D38</f>
        <v>0</v>
      </c>
      <c r="D37" s="101"/>
      <c r="E37" s="101"/>
      <c r="F37" s="94" t="str">
        <f t="shared" si="0"/>
        <v/>
      </c>
      <c r="G37" s="94" t="str">
        <f t="shared" si="1"/>
        <v/>
      </c>
      <c r="H37" s="94" t="str">
        <f t="shared" si="2"/>
        <v/>
      </c>
      <c r="I37" s="94" t="e">
        <f t="shared" si="3"/>
        <v>#VALUE!</v>
      </c>
      <c r="J37" s="111" t="e">
        <f t="shared" si="4"/>
        <v>#VALUE!</v>
      </c>
      <c r="K37" s="112" t="e">
        <f t="shared" si="5"/>
        <v>#VALUE!</v>
      </c>
      <c r="L37" s="132" t="s">
        <v>80</v>
      </c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ht="19.5" customHeight="1" x14ac:dyDescent="0.25">
      <c r="A38" s="89">
        <v>32</v>
      </c>
      <c r="B38" s="90">
        <f>DATOS!C39</f>
        <v>0</v>
      </c>
      <c r="C38" s="91">
        <f>DATOS!D39</f>
        <v>0</v>
      </c>
      <c r="D38" s="101"/>
      <c r="E38" s="101"/>
      <c r="F38" s="94" t="str">
        <f t="shared" si="0"/>
        <v/>
      </c>
      <c r="G38" s="94" t="str">
        <f t="shared" si="1"/>
        <v/>
      </c>
      <c r="H38" s="94" t="str">
        <f t="shared" si="2"/>
        <v/>
      </c>
      <c r="I38" s="94" t="e">
        <f t="shared" si="3"/>
        <v>#VALUE!</v>
      </c>
      <c r="J38" s="111" t="e">
        <f t="shared" si="4"/>
        <v>#VALUE!</v>
      </c>
      <c r="K38" s="112" t="e">
        <f t="shared" si="5"/>
        <v>#VALUE!</v>
      </c>
      <c r="L38" s="132" t="s">
        <v>80</v>
      </c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ht="19.5" customHeight="1" x14ac:dyDescent="0.25">
      <c r="A39" s="89">
        <v>33</v>
      </c>
      <c r="B39" s="90">
        <f>DATOS!C40</f>
        <v>0</v>
      </c>
      <c r="C39" s="91">
        <f>DATOS!D40</f>
        <v>0</v>
      </c>
      <c r="D39" s="101"/>
      <c r="E39" s="101"/>
      <c r="F39" s="94" t="str">
        <f t="shared" si="0"/>
        <v/>
      </c>
      <c r="G39" s="94" t="str">
        <f t="shared" si="1"/>
        <v/>
      </c>
      <c r="H39" s="94" t="str">
        <f t="shared" si="2"/>
        <v/>
      </c>
      <c r="I39" s="94" t="e">
        <f t="shared" si="3"/>
        <v>#VALUE!</v>
      </c>
      <c r="J39" s="111" t="e">
        <f t="shared" si="4"/>
        <v>#VALUE!</v>
      </c>
      <c r="K39" s="112" t="e">
        <f t="shared" si="5"/>
        <v>#VALUE!</v>
      </c>
      <c r="L39" s="132" t="s">
        <v>80</v>
      </c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ht="19.5" customHeight="1" x14ac:dyDescent="0.25">
      <c r="A40" s="89">
        <v>34</v>
      </c>
      <c r="B40" s="90">
        <f>DATOS!C41</f>
        <v>0</v>
      </c>
      <c r="C40" s="91">
        <f>DATOS!D41</f>
        <v>0</v>
      </c>
      <c r="D40" s="101"/>
      <c r="E40" s="101"/>
      <c r="F40" s="94" t="str">
        <f t="shared" si="0"/>
        <v/>
      </c>
      <c r="G40" s="94" t="str">
        <f t="shared" si="1"/>
        <v/>
      </c>
      <c r="H40" s="94" t="str">
        <f t="shared" si="2"/>
        <v/>
      </c>
      <c r="I40" s="94" t="e">
        <f t="shared" si="3"/>
        <v>#VALUE!</v>
      </c>
      <c r="J40" s="111" t="e">
        <f t="shared" si="4"/>
        <v>#VALUE!</v>
      </c>
      <c r="K40" s="112" t="e">
        <f t="shared" si="5"/>
        <v>#VALUE!</v>
      </c>
      <c r="L40" s="132" t="s">
        <v>80</v>
      </c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ht="19.5" customHeight="1" x14ac:dyDescent="0.25">
      <c r="A41" s="89">
        <v>35</v>
      </c>
      <c r="B41" s="90">
        <f>DATOS!C42</f>
        <v>0</v>
      </c>
      <c r="C41" s="91">
        <f>DATOS!D42</f>
        <v>0</v>
      </c>
      <c r="D41" s="101"/>
      <c r="E41" s="101"/>
      <c r="F41" s="94" t="str">
        <f t="shared" si="0"/>
        <v/>
      </c>
      <c r="G41" s="94" t="str">
        <f t="shared" si="1"/>
        <v/>
      </c>
      <c r="H41" s="94" t="str">
        <f t="shared" si="2"/>
        <v/>
      </c>
      <c r="I41" s="94" t="e">
        <f t="shared" si="3"/>
        <v>#VALUE!</v>
      </c>
      <c r="J41" s="111" t="e">
        <f t="shared" si="4"/>
        <v>#VALUE!</v>
      </c>
      <c r="K41" s="112" t="e">
        <f t="shared" si="5"/>
        <v>#VALUE!</v>
      </c>
      <c r="L41" s="132" t="s">
        <v>80</v>
      </c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ht="19.5" customHeight="1" x14ac:dyDescent="0.25">
      <c r="A42" s="89">
        <v>36</v>
      </c>
      <c r="B42" s="90">
        <f>DATOS!C43</f>
        <v>0</v>
      </c>
      <c r="C42" s="91">
        <f>DATOS!D43</f>
        <v>0</v>
      </c>
      <c r="D42" s="101"/>
      <c r="E42" s="101"/>
      <c r="F42" s="94" t="str">
        <f t="shared" si="0"/>
        <v/>
      </c>
      <c r="G42" s="94" t="str">
        <f t="shared" si="1"/>
        <v/>
      </c>
      <c r="H42" s="94" t="str">
        <f t="shared" si="2"/>
        <v/>
      </c>
      <c r="I42" s="94" t="e">
        <f t="shared" si="3"/>
        <v>#VALUE!</v>
      </c>
      <c r="J42" s="111" t="e">
        <f t="shared" si="4"/>
        <v>#VALUE!</v>
      </c>
      <c r="K42" s="112" t="e">
        <f t="shared" si="5"/>
        <v>#VALUE!</v>
      </c>
      <c r="L42" s="132" t="s">
        <v>80</v>
      </c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ht="19.5" customHeight="1" x14ac:dyDescent="0.25">
      <c r="A43" s="89">
        <v>37</v>
      </c>
      <c r="B43" s="90">
        <f>DATOS!C44</f>
        <v>0</v>
      </c>
      <c r="C43" s="91">
        <f>DATOS!D44</f>
        <v>0</v>
      </c>
      <c r="D43" s="101"/>
      <c r="E43" s="101"/>
      <c r="F43" s="94" t="str">
        <f t="shared" si="0"/>
        <v/>
      </c>
      <c r="G43" s="94" t="str">
        <f t="shared" si="1"/>
        <v/>
      </c>
      <c r="H43" s="94" t="str">
        <f t="shared" si="2"/>
        <v/>
      </c>
      <c r="I43" s="94" t="e">
        <f t="shared" si="3"/>
        <v>#VALUE!</v>
      </c>
      <c r="J43" s="111" t="e">
        <f t="shared" si="4"/>
        <v>#VALUE!</v>
      </c>
      <c r="K43" s="112" t="e">
        <f t="shared" si="5"/>
        <v>#VALUE!</v>
      </c>
      <c r="L43" s="132" t="s">
        <v>80</v>
      </c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6" ht="19.5" customHeight="1" x14ac:dyDescent="0.25">
      <c r="A44" s="89">
        <v>38</v>
      </c>
      <c r="B44" s="90">
        <f>DATOS!C45</f>
        <v>0</v>
      </c>
      <c r="C44" s="91">
        <f>DATOS!D45</f>
        <v>0</v>
      </c>
      <c r="D44" s="101"/>
      <c r="E44" s="101"/>
      <c r="F44" s="94" t="str">
        <f t="shared" si="0"/>
        <v/>
      </c>
      <c r="G44" s="94" t="str">
        <f t="shared" si="1"/>
        <v/>
      </c>
      <c r="H44" s="94" t="str">
        <f t="shared" si="2"/>
        <v/>
      </c>
      <c r="I44" s="94" t="e">
        <f t="shared" si="3"/>
        <v>#VALUE!</v>
      </c>
      <c r="J44" s="111" t="e">
        <f t="shared" si="4"/>
        <v>#VALUE!</v>
      </c>
      <c r="K44" s="112" t="e">
        <f t="shared" si="5"/>
        <v>#VALUE!</v>
      </c>
      <c r="L44" s="132" t="s">
        <v>80</v>
      </c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6" ht="19.5" customHeight="1" x14ac:dyDescent="0.25">
      <c r="A45" s="89">
        <v>39</v>
      </c>
      <c r="B45" s="90">
        <f>DATOS!C46</f>
        <v>0</v>
      </c>
      <c r="C45" s="91">
        <f>DATOS!D46</f>
        <v>0</v>
      </c>
      <c r="D45" s="101"/>
      <c r="E45" s="101"/>
      <c r="F45" s="94" t="str">
        <f t="shared" si="0"/>
        <v/>
      </c>
      <c r="G45" s="94" t="str">
        <f t="shared" si="1"/>
        <v/>
      </c>
      <c r="H45" s="94" t="str">
        <f t="shared" si="2"/>
        <v/>
      </c>
      <c r="I45" s="94" t="e">
        <f t="shared" si="3"/>
        <v>#VALUE!</v>
      </c>
      <c r="J45" s="111" t="e">
        <f t="shared" si="4"/>
        <v>#VALUE!</v>
      </c>
      <c r="K45" s="112" t="e">
        <f t="shared" si="5"/>
        <v>#VALUE!</v>
      </c>
      <c r="L45" s="132" t="s">
        <v>80</v>
      </c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1:26" ht="15" customHeight="1" x14ac:dyDescent="0.25">
      <c r="A46" s="89">
        <v>40</v>
      </c>
      <c r="B46" s="90">
        <f>DATOS!C47</f>
        <v>0</v>
      </c>
      <c r="C46" s="91">
        <f>DATOS!D47</f>
        <v>0</v>
      </c>
      <c r="D46" s="94"/>
      <c r="E46" s="94"/>
      <c r="F46" s="94" t="str">
        <f>MID(B46,11,1)</f>
        <v/>
      </c>
      <c r="G46" s="94" t="str">
        <f t="shared" si="1"/>
        <v/>
      </c>
      <c r="H46" s="94" t="str">
        <f t="shared" si="2"/>
        <v/>
      </c>
      <c r="I46" s="94" t="e">
        <f t="shared" si="3"/>
        <v>#VALUE!</v>
      </c>
      <c r="J46" s="111" t="e">
        <f t="shared" si="4"/>
        <v>#VALUE!</v>
      </c>
      <c r="K46" s="112" t="e">
        <f t="shared" si="5"/>
        <v>#VALUE!</v>
      </c>
      <c r="L46" s="132" t="s">
        <v>80</v>
      </c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spans="1:26" x14ac:dyDescent="0.25">
      <c r="A47" s="27"/>
      <c r="B47" s="8"/>
      <c r="C47" s="8"/>
      <c r="D47" s="27"/>
      <c r="E47" s="27"/>
      <c r="F47" s="28"/>
      <c r="G47" s="29"/>
      <c r="H47" s="29"/>
      <c r="I47" s="29"/>
      <c r="J47" s="102" t="s">
        <v>83</v>
      </c>
      <c r="K47" s="29">
        <f>COUNTIF(F7:F46, "M")</f>
        <v>0</v>
      </c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spans="1:26" ht="15.75" customHeight="1" x14ac:dyDescent="0.25">
      <c r="A48" s="27"/>
      <c r="B48" s="8"/>
      <c r="C48" s="8"/>
      <c r="D48" s="27"/>
      <c r="E48" s="27"/>
      <c r="F48" s="30"/>
      <c r="G48" s="29"/>
      <c r="H48" s="29"/>
      <c r="I48" s="29"/>
      <c r="J48" s="102" t="s">
        <v>81</v>
      </c>
      <c r="K48" s="74">
        <f>COUNTIF(F7:F46,"H")</f>
        <v>0</v>
      </c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spans="1:26" ht="15.75" x14ac:dyDescent="0.25">
      <c r="A49" s="27"/>
      <c r="B49" s="31"/>
      <c r="C49" s="63"/>
      <c r="D49" s="27"/>
      <c r="E49" s="27"/>
      <c r="F49" s="30"/>
      <c r="G49" s="29"/>
      <c r="H49" s="29"/>
      <c r="I49" s="29"/>
      <c r="J49" s="102" t="s">
        <v>77</v>
      </c>
      <c r="K49" s="74">
        <f>SUM(K47:K48)</f>
        <v>0</v>
      </c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 spans="1:26" x14ac:dyDescent="0.25">
      <c r="A50" s="27"/>
      <c r="B50" s="63"/>
      <c r="C50" s="8"/>
      <c r="D50" s="27"/>
      <c r="E50" s="27"/>
      <c r="F50" s="30"/>
      <c r="G50" s="29"/>
      <c r="H50" s="29"/>
      <c r="I50" s="29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</row>
    <row r="51" spans="1:26" x14ac:dyDescent="0.25">
      <c r="A51" s="27"/>
      <c r="B51" s="64" t="s">
        <v>85</v>
      </c>
      <c r="C51" s="27"/>
      <c r="D51" s="27"/>
      <c r="E51" s="27"/>
      <c r="F51" s="30"/>
      <c r="G51" s="29"/>
      <c r="H51" s="29"/>
      <c r="I51" s="29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 spans="1:26" ht="15.75" customHeight="1" x14ac:dyDescent="0.25">
      <c r="A52" s="27"/>
      <c r="B52" s="103"/>
      <c r="C52" s="8"/>
      <c r="D52" s="27"/>
      <c r="E52" s="27"/>
      <c r="F52" s="30"/>
      <c r="G52" s="29"/>
      <c r="H52" s="29"/>
      <c r="I52" s="29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 spans="1:26" x14ac:dyDescent="0.25">
      <c r="A53" s="8"/>
      <c r="B53" s="103" t="s">
        <v>86</v>
      </c>
      <c r="C53" s="8"/>
      <c r="D53" s="8"/>
      <c r="E53" s="8"/>
      <c r="F53" s="27"/>
      <c r="G53" s="27"/>
      <c r="H53" s="27"/>
      <c r="I53" s="27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</row>
    <row r="54" spans="1:26" x14ac:dyDescent="0.25">
      <c r="A54" s="8"/>
      <c r="B54" s="103" t="s">
        <v>87</v>
      </c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</row>
    <row r="55" spans="1:26" x14ac:dyDescent="0.25">
      <c r="A55" s="8"/>
      <c r="B55" s="16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</row>
    <row r="56" spans="1:26" x14ac:dyDescent="0.25">
      <c r="A56" s="8"/>
      <c r="B56" s="16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</row>
    <row r="57" spans="1:26" x14ac:dyDescent="0.25">
      <c r="A57" s="8"/>
      <c r="B57" s="16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</row>
    <row r="58" spans="1:26" x14ac:dyDescent="0.25">
      <c r="A58" s="8"/>
      <c r="B58" s="16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</row>
    <row r="59" spans="1:26" x14ac:dyDescent="0.25">
      <c r="A59" s="8"/>
      <c r="B59" s="16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</row>
    <row r="60" spans="1:26" x14ac:dyDescent="0.25">
      <c r="A60" s="8"/>
      <c r="B60" s="16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</row>
    <row r="61" spans="1:26" x14ac:dyDescent="0.25">
      <c r="A61" s="8"/>
      <c r="B61" s="16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</row>
    <row r="62" spans="1:26" x14ac:dyDescent="0.25">
      <c r="A62" s="8"/>
      <c r="B62" s="16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</row>
    <row r="63" spans="1:26" x14ac:dyDescent="0.25">
      <c r="A63" s="8"/>
      <c r="B63" s="16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</row>
  </sheetData>
  <sheetProtection algorithmName="SHA-512" hashValue="zGYy/AUdUqTYGy5N44JAwBAI+7jXHNjP0YTN1uG0IehPHybkB4Kke7zIlvIzleLFFarBf4yy7eVmvqszSEK1Qw==" saltValue="q8j9CJkODpUIt22sqr+uYg==" spinCount="100000" sheet="1" objects="1" scenarios="1" formatCells="0" formatColumns="0" formatRows="0" insertColumns="0" insertRows="0" insertHyperlinks="0" deleteColumns="0" deleteRows="0" sort="0"/>
  <autoFilter ref="A6:K49"/>
  <mergeCells count="3">
    <mergeCell ref="F2:I2"/>
    <mergeCell ref="F3:J3"/>
    <mergeCell ref="H1:J1"/>
  </mergeCells>
  <conditionalFormatting sqref="F4:F1048576 F1:F2">
    <cfRule type="cellIs" dxfId="2" priority="2" operator="equal">
      <formula>"H"</formula>
    </cfRule>
    <cfRule type="cellIs" dxfId="1" priority="3" operator="equal">
      <formula>"M"</formula>
    </cfRule>
  </conditionalFormatting>
  <conditionalFormatting sqref="L1:L1048576">
    <cfRule type="cellIs" dxfId="0" priority="1" operator="equal">
      <formula>"NO"</formula>
    </cfRule>
  </conditionalFormatting>
  <dataValidations count="1">
    <dataValidation allowBlank="1" showInputMessage="1" showErrorMessage="1" promptTitle="FECHA DE CÁLCULO" prompt="ESCRIBIR LA FECHA HASTA LA QUE SE DESEA CALCULAR EDAD." sqref="J5"/>
  </dataValidations>
  <hyperlinks>
    <hyperlink ref="B53" r:id="rId1"/>
    <hyperlink ref="B54" r:id="rId2"/>
  </hyperlinks>
  <printOptions horizontalCentered="1" verticalCentered="1"/>
  <pageMargins left="0.27559055118110237" right="0.70866141732283472" top="0.31496062992125984" bottom="0.19685039370078741" header="0.31496062992125984" footer="0.19685039370078741"/>
  <pageSetup scale="89" fitToWidth="0" orientation="portrait" r:id="rId3"/>
  <colBreaks count="1" manualBreakCount="1">
    <brk id="12" max="1048575" man="1"/>
  </colBreak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3"/>
  <sheetViews>
    <sheetView zoomScale="90" zoomScaleNormal="90" workbookViewId="0">
      <selection activeCell="F15" sqref="F15"/>
    </sheetView>
  </sheetViews>
  <sheetFormatPr baseColWidth="10" defaultRowHeight="15" x14ac:dyDescent="0.25"/>
  <cols>
    <col min="1" max="1" width="3" style="1" customWidth="1"/>
    <col min="2" max="2" width="21.5703125" style="4" customWidth="1"/>
    <col min="3" max="3" width="28.7109375" style="1" customWidth="1"/>
    <col min="4" max="4" width="11.42578125" style="1" hidden="1" customWidth="1"/>
    <col min="5" max="5" width="0.140625" style="1" hidden="1" customWidth="1"/>
    <col min="6" max="6" width="6.85546875" style="1" customWidth="1"/>
    <col min="7" max="9" width="5.7109375" style="1" customWidth="1"/>
    <col min="10" max="10" width="11.85546875" style="1" bestFit="1" customWidth="1"/>
    <col min="11" max="11" width="8" style="1" customWidth="1"/>
    <col min="12" max="12" width="10.5703125" style="1" customWidth="1"/>
    <col min="13" max="13" width="11.42578125" style="1"/>
    <col min="14" max="14" width="12.7109375" style="1" bestFit="1" customWidth="1"/>
    <col min="15" max="26" width="6.5703125" style="1" customWidth="1"/>
    <col min="27" max="16384" width="11.42578125" style="1"/>
  </cols>
  <sheetData>
    <row r="1" spans="1:26" ht="18.75" x14ac:dyDescent="0.25">
      <c r="A1" s="8"/>
      <c r="B1" s="16"/>
      <c r="C1" s="104" t="s">
        <v>89</v>
      </c>
      <c r="D1" s="17"/>
      <c r="E1" s="17"/>
      <c r="F1" s="205" t="str">
        <f>DATOS!D3</f>
        <v>CONSTITUCIÓN</v>
      </c>
      <c r="G1" s="205"/>
      <c r="H1" s="205"/>
      <c r="I1" s="205"/>
      <c r="J1" s="74" t="s">
        <v>57</v>
      </c>
      <c r="K1" s="8" t="str">
        <f>DATOS!D4</f>
        <v>2° A</v>
      </c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x14ac:dyDescent="0.25">
      <c r="A2" s="8"/>
      <c r="B2" s="16"/>
      <c r="C2" s="104" t="s">
        <v>90</v>
      </c>
      <c r="D2" s="8"/>
      <c r="E2" s="8"/>
      <c r="F2" s="8" t="str">
        <f>DATOS!D5</f>
        <v>LUIS GILBERTO GRANADOS LARA</v>
      </c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6" ht="16.5" customHeight="1" x14ac:dyDescent="0.25">
      <c r="A3" s="15"/>
      <c r="B3" s="16"/>
      <c r="G3" s="76"/>
      <c r="H3" s="8"/>
      <c r="I3" s="8"/>
      <c r="J3" s="8"/>
      <c r="K3" s="8"/>
      <c r="L3" s="77"/>
      <c r="M3" s="8" t="s">
        <v>55</v>
      </c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6" ht="19.5" customHeight="1" x14ac:dyDescent="0.35">
      <c r="A4" s="15"/>
      <c r="B4" s="16"/>
      <c r="C4" s="78"/>
      <c r="D4" s="79"/>
      <c r="E4" s="79"/>
      <c r="F4" s="51" t="s">
        <v>56</v>
      </c>
      <c r="G4" s="79"/>
      <c r="H4" s="78"/>
      <c r="I4" s="78"/>
      <c r="J4" s="78"/>
      <c r="K4" s="7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6" ht="14.25" customHeight="1" x14ac:dyDescent="0.3">
      <c r="A5" s="19"/>
      <c r="B5" s="80" t="s">
        <v>57</v>
      </c>
      <c r="C5" s="81"/>
      <c r="D5" s="55"/>
      <c r="E5" s="55"/>
      <c r="F5" s="82"/>
      <c r="G5" s="82" t="s">
        <v>58</v>
      </c>
      <c r="H5" s="8"/>
      <c r="I5" s="8" t="s">
        <v>59</v>
      </c>
      <c r="J5" s="133">
        <v>43008</v>
      </c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5" customHeight="1" x14ac:dyDescent="0.25">
      <c r="A6" s="83" t="s">
        <v>0</v>
      </c>
      <c r="B6" s="84" t="s">
        <v>2</v>
      </c>
      <c r="C6" s="85" t="s">
        <v>1</v>
      </c>
      <c r="D6" s="85"/>
      <c r="E6" s="85"/>
      <c r="F6" s="86" t="s">
        <v>60</v>
      </c>
      <c r="G6" s="86" t="s">
        <v>61</v>
      </c>
      <c r="H6" s="86" t="s">
        <v>46</v>
      </c>
      <c r="I6" s="86" t="s">
        <v>62</v>
      </c>
      <c r="J6" s="85" t="s">
        <v>63</v>
      </c>
      <c r="K6" s="86" t="s">
        <v>64</v>
      </c>
      <c r="L6" s="86" t="s">
        <v>65</v>
      </c>
      <c r="M6" s="8"/>
      <c r="N6" s="8"/>
      <c r="O6" s="87" t="s">
        <v>66</v>
      </c>
      <c r="P6" s="87" t="s">
        <v>67</v>
      </c>
      <c r="Q6" s="87" t="s">
        <v>68</v>
      </c>
      <c r="R6" s="87" t="s">
        <v>69</v>
      </c>
      <c r="S6" s="87" t="s">
        <v>70</v>
      </c>
      <c r="T6" s="87" t="s">
        <v>71</v>
      </c>
      <c r="U6" s="87" t="s">
        <v>72</v>
      </c>
      <c r="V6" s="87" t="s">
        <v>73</v>
      </c>
      <c r="W6" s="87" t="s">
        <v>74</v>
      </c>
      <c r="X6" s="87" t="s">
        <v>75</v>
      </c>
      <c r="Y6" s="87" t="s">
        <v>76</v>
      </c>
      <c r="Z6" s="88" t="s">
        <v>77</v>
      </c>
    </row>
    <row r="7" spans="1:26" ht="19.5" customHeight="1" x14ac:dyDescent="0.25">
      <c r="A7" s="89">
        <v>1</v>
      </c>
      <c r="B7" s="123">
        <f>DATOS!C8</f>
        <v>0</v>
      </c>
      <c r="C7" s="124">
        <f>DATOS!D8</f>
        <v>0</v>
      </c>
      <c r="D7" s="125"/>
      <c r="E7" s="126"/>
      <c r="F7" s="127" t="str">
        <f>MID(B7,11,1)</f>
        <v/>
      </c>
      <c r="G7" s="127" t="str">
        <f>MID(B7,9,2)</f>
        <v/>
      </c>
      <c r="H7" s="127" t="str">
        <f>MID(B7,7,2)</f>
        <v/>
      </c>
      <c r="I7" s="127" t="e">
        <f>MID(B7,5,2)+2000</f>
        <v>#VALUE!</v>
      </c>
      <c r="J7" s="111" t="e">
        <f>DATE(I7,H7,G7)</f>
        <v>#VALUE!</v>
      </c>
      <c r="K7" s="112" t="e">
        <f>DATEDIF(J7,$J$5,"Y")</f>
        <v>#VALUE!</v>
      </c>
      <c r="L7" s="132" t="s">
        <v>78</v>
      </c>
      <c r="M7" s="8"/>
      <c r="N7" s="8" t="s">
        <v>79</v>
      </c>
      <c r="O7" s="85">
        <f>COUNTIFS($F$7:$F$46,"H",$K$7:$K$46,5,$L$7:$L$46,"NO")</f>
        <v>0</v>
      </c>
      <c r="P7" s="85">
        <f>COUNTIFS($F$7:$F$46,"H",$K$7:$K$46,6,$L$7:$L$46,"NO")</f>
        <v>0</v>
      </c>
      <c r="Q7" s="85">
        <f>COUNTIFS($F$7:$F$46,"H",$K$7:$K$46,7,$L$7:$L$46,"NO")</f>
        <v>0</v>
      </c>
      <c r="R7" s="85">
        <f>COUNTIFS($F$7:$F$46,"H",$K$7:$K$46,8,$L$7:$L$46,"NO")</f>
        <v>0</v>
      </c>
      <c r="S7" s="85">
        <f>COUNTIFS($F$7:$F$46,"H",$K$7:$K$46,9,$L$7:$L$46,"NO")</f>
        <v>0</v>
      </c>
      <c r="T7" s="85">
        <f>COUNTIFS($F$7:$F$46,"H",$K$7:$K$46,10,$L$7:$L$46,"NO")</f>
        <v>0</v>
      </c>
      <c r="U7" s="85">
        <f>COUNTIFS($F$7:$F$46,"H",$K$7:$K$46,11,$L$7:$L$46,"NO")</f>
        <v>0</v>
      </c>
      <c r="V7" s="85">
        <f>COUNTIFS($F$7:$F$46,"H",$K$7:$K$46,12,$L$7:$L$46,"NO")</f>
        <v>0</v>
      </c>
      <c r="W7" s="85">
        <f>COUNTIFS($F$7:$F$46,"H",$K$7:$K$46,13,$L$7:$L$46,"NO")</f>
        <v>0</v>
      </c>
      <c r="X7" s="85">
        <f>COUNTIFS($F$7:$F$46,"H",$K$7:$K$46,14,$L$7:$L$46,"NO")</f>
        <v>0</v>
      </c>
      <c r="Y7" s="85">
        <f>COUNTIFS($F$7:$F$46,"H",$K$7:$K$46,15,$L$7:$L$46,"NO")</f>
        <v>0</v>
      </c>
      <c r="Z7" s="85">
        <f>SUM(O7:Y7)</f>
        <v>0</v>
      </c>
    </row>
    <row r="8" spans="1:26" ht="19.5" customHeight="1" x14ac:dyDescent="0.25">
      <c r="A8" s="89">
        <v>2</v>
      </c>
      <c r="B8" s="123">
        <f>DATOS!C9</f>
        <v>0</v>
      </c>
      <c r="C8" s="124">
        <f>DATOS!D9</f>
        <v>0</v>
      </c>
      <c r="D8" s="125"/>
      <c r="E8" s="126"/>
      <c r="F8" s="127" t="str">
        <f t="shared" ref="F8:F45" si="0">MID(B8,11,1)</f>
        <v/>
      </c>
      <c r="G8" s="127" t="str">
        <f t="shared" ref="G8:G46" si="1">MID(B8,9,2)</f>
        <v/>
      </c>
      <c r="H8" s="127" t="str">
        <f t="shared" ref="H8:H46" si="2">MID(B8,7,2)</f>
        <v/>
      </c>
      <c r="I8" s="127" t="e">
        <f t="shared" ref="I8:I46" si="3">MID(B8,5,2)+2000</f>
        <v>#VALUE!</v>
      </c>
      <c r="J8" s="111" t="e">
        <f t="shared" ref="J8:J46" si="4">DATE(I8,H8,G8)</f>
        <v>#VALUE!</v>
      </c>
      <c r="K8" s="112" t="e">
        <f>DATEDIF(J8,$J$5,"Y")</f>
        <v>#VALUE!</v>
      </c>
      <c r="L8" s="132" t="s">
        <v>80</v>
      </c>
      <c r="M8" s="95" t="s">
        <v>81</v>
      </c>
      <c r="N8" s="8" t="s">
        <v>82</v>
      </c>
      <c r="O8" s="85">
        <f>COUNTIFS($F$7:$F$46,"H",$K$7:$K$46,5,$L$7:$L$46,"SI")</f>
        <v>0</v>
      </c>
      <c r="P8" s="85">
        <f>COUNTIFS($F$7:$F$46,"H",$K$7:$K$46,6,$L$7:$L$46,"SI")</f>
        <v>0</v>
      </c>
      <c r="Q8" s="85">
        <f>COUNTIFS($F$7:$F$46,"H",$K$7:$K$46,7,$L$7:$L$46,"SI")</f>
        <v>0</v>
      </c>
      <c r="R8" s="85">
        <f>COUNTIFS($F$7:$F$46,"H",$K$7:$K$46,8,$L$7:$L$46,"SI")</f>
        <v>0</v>
      </c>
      <c r="S8" s="85">
        <f>COUNTIFS($F$7:$F$46,"H",$K$7:$K$46,9,$L$7:$L$46,"SI")</f>
        <v>0</v>
      </c>
      <c r="T8" s="85">
        <f>COUNTIFS($F$7:$F$46,"H",$K$7:$K$46,10,$L$7:$L$46,"SI")</f>
        <v>0</v>
      </c>
      <c r="U8" s="85">
        <f>COUNTIFS($F$7:$F$46,"H",$K$7:$K$46,11,$L$7:$L$46,"SI")</f>
        <v>0</v>
      </c>
      <c r="V8" s="85">
        <f>COUNTIFS($F$7:$F$46,"H",$K$7:$K$46,12,$L$7:$L$46,"SI")</f>
        <v>0</v>
      </c>
      <c r="W8" s="85">
        <f>COUNTIFS($F$7:$F$46,"H",$K$7:$K$46,13,$L$7:$L$46,"SI")</f>
        <v>0</v>
      </c>
      <c r="X8" s="85">
        <f>COUNTIFS($F$7:$F$46,"H",$K$7:$K$46,14,$L$7:$L$46,"SI")</f>
        <v>0</v>
      </c>
      <c r="Y8" s="85">
        <f>COUNTIFS($F$7:$F$46,"H",$K$7:$K$46,15,$L$7:$L$46,"SI")</f>
        <v>0</v>
      </c>
      <c r="Z8" s="85">
        <f>SUM(O8:Y8)</f>
        <v>0</v>
      </c>
    </row>
    <row r="9" spans="1:26" ht="19.5" customHeight="1" x14ac:dyDescent="0.25">
      <c r="A9" s="89">
        <v>3</v>
      </c>
      <c r="B9" s="123">
        <f>DATOS!C10</f>
        <v>0</v>
      </c>
      <c r="C9" s="124">
        <f>DATOS!D10</f>
        <v>0</v>
      </c>
      <c r="D9" s="125"/>
      <c r="E9" s="126"/>
      <c r="F9" s="127" t="str">
        <f t="shared" si="0"/>
        <v/>
      </c>
      <c r="G9" s="127" t="str">
        <f t="shared" si="1"/>
        <v/>
      </c>
      <c r="H9" s="127" t="str">
        <f t="shared" si="2"/>
        <v/>
      </c>
      <c r="I9" s="127" t="e">
        <f t="shared" si="3"/>
        <v>#VALUE!</v>
      </c>
      <c r="J9" s="111" t="e">
        <f t="shared" si="4"/>
        <v>#VALUE!</v>
      </c>
      <c r="K9" s="112" t="e">
        <f t="shared" ref="K9:K46" si="5">DATEDIF(J9,$J$5,"Y")</f>
        <v>#VALUE!</v>
      </c>
      <c r="L9" s="132" t="s">
        <v>78</v>
      </c>
      <c r="M9" s="8"/>
      <c r="N9" s="8"/>
      <c r="O9" s="87" t="s">
        <v>66</v>
      </c>
      <c r="P9" s="87" t="s">
        <v>67</v>
      </c>
      <c r="Q9" s="87" t="s">
        <v>68</v>
      </c>
      <c r="R9" s="87" t="s">
        <v>69</v>
      </c>
      <c r="S9" s="87" t="s">
        <v>70</v>
      </c>
      <c r="T9" s="87" t="s">
        <v>71</v>
      </c>
      <c r="U9" s="87" t="s">
        <v>72</v>
      </c>
      <c r="V9" s="87" t="s">
        <v>73</v>
      </c>
      <c r="W9" s="87" t="s">
        <v>74</v>
      </c>
      <c r="X9" s="87" t="s">
        <v>75</v>
      </c>
      <c r="Y9" s="87" t="s">
        <v>76</v>
      </c>
      <c r="Z9" s="88" t="s">
        <v>77</v>
      </c>
    </row>
    <row r="10" spans="1:26" ht="19.5" customHeight="1" x14ac:dyDescent="0.25">
      <c r="A10" s="89">
        <v>4</v>
      </c>
      <c r="B10" s="123">
        <f>DATOS!C11</f>
        <v>0</v>
      </c>
      <c r="C10" s="124">
        <f>DATOS!D11</f>
        <v>0</v>
      </c>
      <c r="D10" s="128"/>
      <c r="E10" s="128"/>
      <c r="F10" s="127" t="str">
        <f t="shared" si="0"/>
        <v/>
      </c>
      <c r="G10" s="127" t="str">
        <f t="shared" si="1"/>
        <v/>
      </c>
      <c r="H10" s="127" t="str">
        <f t="shared" si="2"/>
        <v/>
      </c>
      <c r="I10" s="127" t="e">
        <f t="shared" si="3"/>
        <v>#VALUE!</v>
      </c>
      <c r="J10" s="111" t="e">
        <f t="shared" si="4"/>
        <v>#VALUE!</v>
      </c>
      <c r="K10" s="112" t="e">
        <f t="shared" si="5"/>
        <v>#VALUE!</v>
      </c>
      <c r="L10" s="132" t="s">
        <v>78</v>
      </c>
      <c r="M10" s="8"/>
      <c r="N10" s="8" t="s">
        <v>79</v>
      </c>
      <c r="O10" s="85">
        <f>COUNTIFS($F$7:$F$46,"M",$K$7:$K$46,5,$L$7:$L$46,"NO")</f>
        <v>0</v>
      </c>
      <c r="P10" s="85">
        <f>COUNTIFS($F$7:$F$46,"M",$K$7:$K$46,6,$L$7:$L$46,"NO")</f>
        <v>0</v>
      </c>
      <c r="Q10" s="85">
        <f>COUNTIFS($F$7:$F$46,"M",$K$7:$K$46,7,$L$7:$L$46,"NO")</f>
        <v>0</v>
      </c>
      <c r="R10" s="85">
        <f>COUNTIFS($F$7:$F$46,"M",$K$7:$K$46,8,$L$7:$L$46,"NO")</f>
        <v>0</v>
      </c>
      <c r="S10" s="85">
        <f>COUNTIFS($F$7:$F$46,"M",$K$7:$K$46,9,$L$7:$L$46,"NO")</f>
        <v>0</v>
      </c>
      <c r="T10" s="85">
        <f>COUNTIFS($F$7:$F$46,"M",$K$7:$K$46,10,$L$7:$L$46,"NO")</f>
        <v>0</v>
      </c>
      <c r="U10" s="85">
        <f>COUNTIFS($F$7:$F$46,"M",$K$7:$K$46,11,$L$7:$L$46,"NO")</f>
        <v>0</v>
      </c>
      <c r="V10" s="85">
        <f>COUNTIFS($F$7:$F$46,"M",$K$7:$K$46,12,$L$7:$L$46,"NO")</f>
        <v>0</v>
      </c>
      <c r="W10" s="85">
        <f>COUNTIFS($F$7:$F$46,"M",$K$7:$K$46,13,$L$7:$L$46,"NO")</f>
        <v>0</v>
      </c>
      <c r="X10" s="85">
        <f>COUNTIFS($F$7:$F$46,"M",$K$7:$K$46,14,$L$7:$L$46,"NO")</f>
        <v>0</v>
      </c>
      <c r="Y10" s="85">
        <f>COUNTIFS($F$7:$F$46,"M",$K$7:$K$46,15,$L$7:$L$46,"NO")</f>
        <v>0</v>
      </c>
      <c r="Z10" s="85">
        <f t="shared" ref="Z10:Z11" si="6">SUM(O10:Y10)</f>
        <v>0</v>
      </c>
    </row>
    <row r="11" spans="1:26" ht="19.5" customHeight="1" x14ac:dyDescent="0.25">
      <c r="A11" s="89">
        <v>5</v>
      </c>
      <c r="B11" s="123">
        <f>DATOS!C12</f>
        <v>0</v>
      </c>
      <c r="C11" s="124">
        <f>DATOS!D12</f>
        <v>0</v>
      </c>
      <c r="D11" s="125"/>
      <c r="E11" s="126"/>
      <c r="F11" s="127" t="str">
        <f t="shared" si="0"/>
        <v/>
      </c>
      <c r="G11" s="127" t="str">
        <f t="shared" si="1"/>
        <v/>
      </c>
      <c r="H11" s="127" t="str">
        <f t="shared" si="2"/>
        <v/>
      </c>
      <c r="I11" s="127" t="e">
        <f t="shared" si="3"/>
        <v>#VALUE!</v>
      </c>
      <c r="J11" s="111" t="e">
        <f t="shared" si="4"/>
        <v>#VALUE!</v>
      </c>
      <c r="K11" s="112" t="e">
        <f t="shared" si="5"/>
        <v>#VALUE!</v>
      </c>
      <c r="L11" s="132" t="s">
        <v>78</v>
      </c>
      <c r="M11" s="97" t="s">
        <v>83</v>
      </c>
      <c r="N11" s="8" t="s">
        <v>82</v>
      </c>
      <c r="O11" s="85">
        <f>COUNTIFS($F$7:$F$46,"M",$K$7:$K$46,5,$L$7:$L$46,"SI")</f>
        <v>0</v>
      </c>
      <c r="P11" s="85">
        <f>COUNTIFS($F$7:$F$46,"M",$K$7:$K$46,6,$L$7:$L$46,"SI")</f>
        <v>0</v>
      </c>
      <c r="Q11" s="85">
        <f>COUNTIFS($F$7:$F$46,"M",$K$7:$K$46,7,$L$7:$L$46,"SI")</f>
        <v>0</v>
      </c>
      <c r="R11" s="85">
        <f>COUNTIFS($F$7:$F$46,"M",$K$7:$K$46,8,$L$7:$L$46,"SI")</f>
        <v>0</v>
      </c>
      <c r="S11" s="85">
        <f>COUNTIFS($F$7:$F$46,"M",$K$7:$K$46,9,$L$7:$L$46,"SI")</f>
        <v>0</v>
      </c>
      <c r="T11" s="85">
        <f>COUNTIFS($F$7:$F$46,"M",$K$7:$K$46,10,$L$7:$L$46,"SI")</f>
        <v>0</v>
      </c>
      <c r="U11" s="85">
        <f>COUNTIFS($F$7:$F$46,"M",$K$7:$K$46,11,$L$7:$L$46,"SI")</f>
        <v>0</v>
      </c>
      <c r="V11" s="85">
        <f>COUNTIFS($F$7:$F$46,"M",$K$7:$K$46,12,$L$7:$L$46,"SI")</f>
        <v>0</v>
      </c>
      <c r="W11" s="85">
        <f>COUNTIFS($F$7:$F$46,"M",$K$7:$K$46,13,$L$7:$L$46,"SI")</f>
        <v>0</v>
      </c>
      <c r="X11" s="85">
        <f>COUNTIFS($F$7:$F$46,"M",$K$7:$K$46,14,$L$7:$L$46,"SI")</f>
        <v>0</v>
      </c>
      <c r="Y11" s="85">
        <f>COUNTIFS($F$7:$F$46,"M",$K$7:$K$46,15,$L$7:$L$46,"SI")</f>
        <v>0</v>
      </c>
      <c r="Z11" s="85">
        <f t="shared" si="6"/>
        <v>0</v>
      </c>
    </row>
    <row r="12" spans="1:26" ht="19.5" customHeight="1" x14ac:dyDescent="0.25">
      <c r="A12" s="89">
        <v>6</v>
      </c>
      <c r="B12" s="123">
        <f>DATOS!C13</f>
        <v>0</v>
      </c>
      <c r="C12" s="124">
        <f>DATOS!D13</f>
        <v>0</v>
      </c>
      <c r="D12" s="125"/>
      <c r="E12" s="126"/>
      <c r="F12" s="127" t="str">
        <f t="shared" si="0"/>
        <v/>
      </c>
      <c r="G12" s="127" t="str">
        <f t="shared" si="1"/>
        <v/>
      </c>
      <c r="H12" s="127" t="str">
        <f t="shared" si="2"/>
        <v/>
      </c>
      <c r="I12" s="127" t="e">
        <f t="shared" si="3"/>
        <v>#VALUE!</v>
      </c>
      <c r="J12" s="111" t="e">
        <f t="shared" si="4"/>
        <v>#VALUE!</v>
      </c>
      <c r="K12" s="112" t="e">
        <f t="shared" si="5"/>
        <v>#VALUE!</v>
      </c>
      <c r="L12" s="132" t="s">
        <v>78</v>
      </c>
      <c r="M12" s="8"/>
      <c r="N12" s="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</row>
    <row r="13" spans="1:26" ht="19.5" customHeight="1" x14ac:dyDescent="0.25">
      <c r="A13" s="89">
        <v>7</v>
      </c>
      <c r="B13" s="123">
        <f>DATOS!C14</f>
        <v>0</v>
      </c>
      <c r="C13" s="124">
        <f>DATOS!D14</f>
        <v>0</v>
      </c>
      <c r="D13" s="125"/>
      <c r="E13" s="126"/>
      <c r="F13" s="127" t="str">
        <f t="shared" si="0"/>
        <v/>
      </c>
      <c r="G13" s="127" t="str">
        <f t="shared" si="1"/>
        <v/>
      </c>
      <c r="H13" s="127" t="str">
        <f t="shared" si="2"/>
        <v/>
      </c>
      <c r="I13" s="127" t="e">
        <f t="shared" si="3"/>
        <v>#VALUE!</v>
      </c>
      <c r="J13" s="111" t="e">
        <f t="shared" si="4"/>
        <v>#VALUE!</v>
      </c>
      <c r="K13" s="112" t="e">
        <f t="shared" si="5"/>
        <v>#VALUE!</v>
      </c>
      <c r="L13" s="132" t="s">
        <v>78</v>
      </c>
      <c r="M13" s="8"/>
      <c r="N13" s="8" t="s">
        <v>84</v>
      </c>
      <c r="O13" s="86">
        <f>SUM(O7:O11)</f>
        <v>0</v>
      </c>
      <c r="P13" s="86">
        <f t="shared" ref="P13:Y13" si="7">SUM(P7:P11)</f>
        <v>0</v>
      </c>
      <c r="Q13" s="86">
        <f t="shared" si="7"/>
        <v>0</v>
      </c>
      <c r="R13" s="86">
        <f t="shared" si="7"/>
        <v>0</v>
      </c>
      <c r="S13" s="86">
        <f t="shared" si="7"/>
        <v>0</v>
      </c>
      <c r="T13" s="86">
        <f t="shared" si="7"/>
        <v>0</v>
      </c>
      <c r="U13" s="86">
        <f t="shared" si="7"/>
        <v>0</v>
      </c>
      <c r="V13" s="86">
        <f t="shared" si="7"/>
        <v>0</v>
      </c>
      <c r="W13" s="86">
        <f t="shared" si="7"/>
        <v>0</v>
      </c>
      <c r="X13" s="86">
        <f t="shared" si="7"/>
        <v>0</v>
      </c>
      <c r="Y13" s="86">
        <f t="shared" si="7"/>
        <v>0</v>
      </c>
      <c r="Z13" s="85">
        <f>SUM(O13:Y13)</f>
        <v>0</v>
      </c>
    </row>
    <row r="14" spans="1:26" ht="19.5" customHeight="1" x14ac:dyDescent="0.25">
      <c r="A14" s="89">
        <v>8</v>
      </c>
      <c r="B14" s="123">
        <f>DATOS!C15</f>
        <v>0</v>
      </c>
      <c r="C14" s="124">
        <f>DATOS!D15</f>
        <v>0</v>
      </c>
      <c r="D14" s="125"/>
      <c r="E14" s="126"/>
      <c r="F14" s="127" t="str">
        <f t="shared" si="0"/>
        <v/>
      </c>
      <c r="G14" s="127" t="str">
        <f t="shared" si="1"/>
        <v/>
      </c>
      <c r="H14" s="127" t="str">
        <f t="shared" si="2"/>
        <v/>
      </c>
      <c r="I14" s="127" t="e">
        <f t="shared" si="3"/>
        <v>#VALUE!</v>
      </c>
      <c r="J14" s="111" t="e">
        <f t="shared" si="4"/>
        <v>#VALUE!</v>
      </c>
      <c r="K14" s="112" t="e">
        <f t="shared" si="5"/>
        <v>#VALUE!</v>
      </c>
      <c r="L14" s="132" t="s">
        <v>78</v>
      </c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6" ht="19.5" customHeight="1" x14ac:dyDescent="0.25">
      <c r="A15" s="89">
        <v>9</v>
      </c>
      <c r="B15" s="123">
        <f>DATOS!C16</f>
        <v>0</v>
      </c>
      <c r="C15" s="124">
        <f>DATOS!D16</f>
        <v>0</v>
      </c>
      <c r="D15" s="125"/>
      <c r="E15" s="126"/>
      <c r="F15" s="127" t="str">
        <f t="shared" si="0"/>
        <v/>
      </c>
      <c r="G15" s="127" t="str">
        <f t="shared" si="1"/>
        <v/>
      </c>
      <c r="H15" s="127" t="str">
        <f t="shared" si="2"/>
        <v/>
      </c>
      <c r="I15" s="127" t="e">
        <f t="shared" si="3"/>
        <v>#VALUE!</v>
      </c>
      <c r="J15" s="111" t="e">
        <f t="shared" si="4"/>
        <v>#VALUE!</v>
      </c>
      <c r="K15" s="112" t="e">
        <f t="shared" si="5"/>
        <v>#VALUE!</v>
      </c>
      <c r="L15" s="132" t="s">
        <v>78</v>
      </c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6" ht="19.5" customHeight="1" x14ac:dyDescent="0.25">
      <c r="A16" s="89">
        <v>10</v>
      </c>
      <c r="B16" s="123">
        <f>DATOS!C17</f>
        <v>0</v>
      </c>
      <c r="C16" s="124">
        <f>DATOS!D17</f>
        <v>0</v>
      </c>
      <c r="D16" s="125"/>
      <c r="E16" s="126"/>
      <c r="F16" s="127" t="str">
        <f t="shared" si="0"/>
        <v/>
      </c>
      <c r="G16" s="127" t="str">
        <f t="shared" si="1"/>
        <v/>
      </c>
      <c r="H16" s="127" t="str">
        <f t="shared" si="2"/>
        <v/>
      </c>
      <c r="I16" s="127" t="e">
        <f t="shared" si="3"/>
        <v>#VALUE!</v>
      </c>
      <c r="J16" s="111" t="e">
        <f t="shared" si="4"/>
        <v>#VALUE!</v>
      </c>
      <c r="K16" s="112" t="e">
        <f t="shared" si="5"/>
        <v>#VALUE!</v>
      </c>
      <c r="L16" s="132" t="s">
        <v>78</v>
      </c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6" ht="19.5" customHeight="1" x14ac:dyDescent="0.25">
      <c r="A17" s="89">
        <v>11</v>
      </c>
      <c r="B17" s="123">
        <f>DATOS!C18</f>
        <v>0</v>
      </c>
      <c r="C17" s="124">
        <f>DATOS!D18</f>
        <v>0</v>
      </c>
      <c r="D17" s="125"/>
      <c r="E17" s="126"/>
      <c r="F17" s="127" t="str">
        <f t="shared" si="0"/>
        <v/>
      </c>
      <c r="G17" s="127" t="str">
        <f t="shared" si="1"/>
        <v/>
      </c>
      <c r="H17" s="127" t="str">
        <f t="shared" si="2"/>
        <v/>
      </c>
      <c r="I17" s="127" t="e">
        <f t="shared" si="3"/>
        <v>#VALUE!</v>
      </c>
      <c r="J17" s="111" t="e">
        <f t="shared" si="4"/>
        <v>#VALUE!</v>
      </c>
      <c r="K17" s="112" t="e">
        <f t="shared" si="5"/>
        <v>#VALUE!</v>
      </c>
      <c r="L17" s="132" t="s">
        <v>78</v>
      </c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 ht="19.5" customHeight="1" x14ac:dyDescent="0.25">
      <c r="A18" s="89">
        <v>12</v>
      </c>
      <c r="B18" s="123">
        <f>DATOS!C19</f>
        <v>0</v>
      </c>
      <c r="C18" s="124">
        <f>DATOS!D19</f>
        <v>0</v>
      </c>
      <c r="D18" s="125"/>
      <c r="E18" s="126"/>
      <c r="F18" s="127" t="str">
        <f t="shared" si="0"/>
        <v/>
      </c>
      <c r="G18" s="127" t="str">
        <f t="shared" si="1"/>
        <v/>
      </c>
      <c r="H18" s="127" t="str">
        <f t="shared" si="2"/>
        <v/>
      </c>
      <c r="I18" s="127" t="e">
        <f t="shared" si="3"/>
        <v>#VALUE!</v>
      </c>
      <c r="J18" s="111" t="e">
        <f t="shared" si="4"/>
        <v>#VALUE!</v>
      </c>
      <c r="K18" s="112" t="e">
        <f t="shared" si="5"/>
        <v>#VALUE!</v>
      </c>
      <c r="L18" s="132" t="s">
        <v>78</v>
      </c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1:26" ht="19.5" customHeight="1" x14ac:dyDescent="0.25">
      <c r="A19" s="89">
        <v>13</v>
      </c>
      <c r="B19" s="123">
        <f>DATOS!C20</f>
        <v>0</v>
      </c>
      <c r="C19" s="124">
        <f>DATOS!D20</f>
        <v>0</v>
      </c>
      <c r="D19" s="126"/>
      <c r="E19" s="126"/>
      <c r="F19" s="127" t="str">
        <f t="shared" si="0"/>
        <v/>
      </c>
      <c r="G19" s="127" t="str">
        <f t="shared" si="1"/>
        <v/>
      </c>
      <c r="H19" s="127" t="str">
        <f t="shared" si="2"/>
        <v/>
      </c>
      <c r="I19" s="127" t="e">
        <f t="shared" si="3"/>
        <v>#VALUE!</v>
      </c>
      <c r="J19" s="111" t="e">
        <f t="shared" si="4"/>
        <v>#VALUE!</v>
      </c>
      <c r="K19" s="112" t="e">
        <f t="shared" si="5"/>
        <v>#VALUE!</v>
      </c>
      <c r="L19" s="132" t="s">
        <v>78</v>
      </c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1:26" ht="19.5" customHeight="1" x14ac:dyDescent="0.25">
      <c r="A20" s="89">
        <v>14</v>
      </c>
      <c r="B20" s="123">
        <f>DATOS!C21</f>
        <v>0</v>
      </c>
      <c r="C20" s="124">
        <f>DATOS!D21</f>
        <v>0</v>
      </c>
      <c r="D20" s="125"/>
      <c r="E20" s="126"/>
      <c r="F20" s="127" t="str">
        <f t="shared" si="0"/>
        <v/>
      </c>
      <c r="G20" s="127" t="str">
        <f t="shared" si="1"/>
        <v/>
      </c>
      <c r="H20" s="127" t="str">
        <f t="shared" si="2"/>
        <v/>
      </c>
      <c r="I20" s="127" t="e">
        <f t="shared" si="3"/>
        <v>#VALUE!</v>
      </c>
      <c r="J20" s="111" t="e">
        <f t="shared" si="4"/>
        <v>#VALUE!</v>
      </c>
      <c r="K20" s="112" t="e">
        <f t="shared" si="5"/>
        <v>#VALUE!</v>
      </c>
      <c r="L20" s="132" t="s">
        <v>78</v>
      </c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 ht="19.5" customHeight="1" x14ac:dyDescent="0.25">
      <c r="A21" s="89">
        <v>15</v>
      </c>
      <c r="B21" s="123">
        <f>DATOS!C22</f>
        <v>0</v>
      </c>
      <c r="C21" s="124">
        <f>DATOS!D22</f>
        <v>0</v>
      </c>
      <c r="D21" s="125"/>
      <c r="E21" s="126"/>
      <c r="F21" s="127" t="str">
        <f t="shared" si="0"/>
        <v/>
      </c>
      <c r="G21" s="127" t="str">
        <f t="shared" si="1"/>
        <v/>
      </c>
      <c r="H21" s="127" t="str">
        <f t="shared" si="2"/>
        <v/>
      </c>
      <c r="I21" s="127" t="e">
        <f t="shared" si="3"/>
        <v>#VALUE!</v>
      </c>
      <c r="J21" s="111" t="e">
        <f t="shared" si="4"/>
        <v>#VALUE!</v>
      </c>
      <c r="K21" s="112" t="e">
        <f t="shared" si="5"/>
        <v>#VALUE!</v>
      </c>
      <c r="L21" s="132" t="s">
        <v>78</v>
      </c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1:26" ht="19.5" customHeight="1" x14ac:dyDescent="0.25">
      <c r="A22" s="89">
        <v>16</v>
      </c>
      <c r="B22" s="123">
        <f>DATOS!C23</f>
        <v>0</v>
      </c>
      <c r="C22" s="124">
        <f>DATOS!D23</f>
        <v>0</v>
      </c>
      <c r="D22" s="125"/>
      <c r="E22" s="126"/>
      <c r="F22" s="127" t="str">
        <f t="shared" si="0"/>
        <v/>
      </c>
      <c r="G22" s="127" t="str">
        <f t="shared" si="1"/>
        <v/>
      </c>
      <c r="H22" s="127" t="str">
        <f t="shared" si="2"/>
        <v/>
      </c>
      <c r="I22" s="127" t="e">
        <f t="shared" si="3"/>
        <v>#VALUE!</v>
      </c>
      <c r="J22" s="111" t="e">
        <f t="shared" si="4"/>
        <v>#VALUE!</v>
      </c>
      <c r="K22" s="112" t="e">
        <f t="shared" si="5"/>
        <v>#VALUE!</v>
      </c>
      <c r="L22" s="132" t="s">
        <v>78</v>
      </c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1:26" ht="19.5" customHeight="1" x14ac:dyDescent="0.25">
      <c r="A23" s="89">
        <v>17</v>
      </c>
      <c r="B23" s="123">
        <f>DATOS!C24</f>
        <v>0</v>
      </c>
      <c r="C23" s="124">
        <f>DATOS!D24</f>
        <v>0</v>
      </c>
      <c r="D23" s="125"/>
      <c r="E23" s="126"/>
      <c r="F23" s="127" t="str">
        <f t="shared" si="0"/>
        <v/>
      </c>
      <c r="G23" s="127" t="str">
        <f t="shared" si="1"/>
        <v/>
      </c>
      <c r="H23" s="127" t="str">
        <f t="shared" si="2"/>
        <v/>
      </c>
      <c r="I23" s="127" t="e">
        <f t="shared" si="3"/>
        <v>#VALUE!</v>
      </c>
      <c r="J23" s="111" t="e">
        <f t="shared" si="4"/>
        <v>#VALUE!</v>
      </c>
      <c r="K23" s="112" t="e">
        <f t="shared" si="5"/>
        <v>#VALUE!</v>
      </c>
      <c r="L23" s="132" t="s">
        <v>78</v>
      </c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6" ht="19.5" customHeight="1" x14ac:dyDescent="0.25">
      <c r="A24" s="89">
        <v>18</v>
      </c>
      <c r="B24" s="123">
        <f>DATOS!C25</f>
        <v>0</v>
      </c>
      <c r="C24" s="124">
        <f>DATOS!D25</f>
        <v>0</v>
      </c>
      <c r="D24" s="125"/>
      <c r="E24" s="126"/>
      <c r="F24" s="127" t="str">
        <f t="shared" si="0"/>
        <v/>
      </c>
      <c r="G24" s="127" t="str">
        <f t="shared" si="1"/>
        <v/>
      </c>
      <c r="H24" s="127" t="str">
        <f t="shared" si="2"/>
        <v/>
      </c>
      <c r="I24" s="127" t="e">
        <f t="shared" si="3"/>
        <v>#VALUE!</v>
      </c>
      <c r="J24" s="111" t="e">
        <f t="shared" si="4"/>
        <v>#VALUE!</v>
      </c>
      <c r="K24" s="112" t="e">
        <f t="shared" si="5"/>
        <v>#VALUE!</v>
      </c>
      <c r="L24" s="132" t="s">
        <v>78</v>
      </c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26" ht="19.5" customHeight="1" x14ac:dyDescent="0.25">
      <c r="A25" s="89">
        <v>19</v>
      </c>
      <c r="B25" s="123">
        <f>DATOS!C26</f>
        <v>0</v>
      </c>
      <c r="C25" s="124">
        <f>DATOS!D26</f>
        <v>0</v>
      </c>
      <c r="D25" s="129"/>
      <c r="E25" s="130"/>
      <c r="F25" s="127" t="str">
        <f t="shared" si="0"/>
        <v/>
      </c>
      <c r="G25" s="127" t="str">
        <f t="shared" si="1"/>
        <v/>
      </c>
      <c r="H25" s="127" t="str">
        <f t="shared" si="2"/>
        <v/>
      </c>
      <c r="I25" s="127" t="e">
        <f t="shared" si="3"/>
        <v>#VALUE!</v>
      </c>
      <c r="J25" s="111" t="e">
        <f t="shared" si="4"/>
        <v>#VALUE!</v>
      </c>
      <c r="K25" s="112" t="e">
        <f t="shared" si="5"/>
        <v>#VALUE!</v>
      </c>
      <c r="L25" s="132" t="s">
        <v>78</v>
      </c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26" ht="19.5" customHeight="1" x14ac:dyDescent="0.25">
      <c r="A26" s="89">
        <v>20</v>
      </c>
      <c r="B26" s="123">
        <f>DATOS!C27</f>
        <v>0</v>
      </c>
      <c r="C26" s="124">
        <f>DATOS!D27</f>
        <v>0</v>
      </c>
      <c r="D26" s="125"/>
      <c r="E26" s="126"/>
      <c r="F26" s="127" t="str">
        <f t="shared" si="0"/>
        <v/>
      </c>
      <c r="G26" s="127" t="str">
        <f t="shared" si="1"/>
        <v/>
      </c>
      <c r="H26" s="127" t="str">
        <f t="shared" si="2"/>
        <v/>
      </c>
      <c r="I26" s="127" t="e">
        <f t="shared" si="3"/>
        <v>#VALUE!</v>
      </c>
      <c r="J26" s="111" t="e">
        <f t="shared" si="4"/>
        <v>#VALUE!</v>
      </c>
      <c r="K26" s="112" t="e">
        <f t="shared" si="5"/>
        <v>#VALUE!</v>
      </c>
      <c r="L26" s="132" t="s">
        <v>78</v>
      </c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26" ht="19.5" customHeight="1" x14ac:dyDescent="0.25">
      <c r="A27" s="89">
        <v>21</v>
      </c>
      <c r="B27" s="123">
        <f>DATOS!C28</f>
        <v>0</v>
      </c>
      <c r="C27" s="124">
        <f>DATOS!D28</f>
        <v>0</v>
      </c>
      <c r="D27" s="125"/>
      <c r="E27" s="126"/>
      <c r="F27" s="127" t="str">
        <f t="shared" si="0"/>
        <v/>
      </c>
      <c r="G27" s="127" t="str">
        <f t="shared" si="1"/>
        <v/>
      </c>
      <c r="H27" s="127" t="str">
        <f t="shared" si="2"/>
        <v/>
      </c>
      <c r="I27" s="127" t="e">
        <f t="shared" si="3"/>
        <v>#VALUE!</v>
      </c>
      <c r="J27" s="111" t="e">
        <f t="shared" si="4"/>
        <v>#VALUE!</v>
      </c>
      <c r="K27" s="112" t="e">
        <f t="shared" si="5"/>
        <v>#VALUE!</v>
      </c>
      <c r="L27" s="132" t="s">
        <v>78</v>
      </c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spans="1:26" ht="19.5" customHeight="1" x14ac:dyDescent="0.25">
      <c r="A28" s="89">
        <v>22</v>
      </c>
      <c r="B28" s="123">
        <f>DATOS!C29</f>
        <v>0</v>
      </c>
      <c r="C28" s="124">
        <f>DATOS!D29</f>
        <v>0</v>
      </c>
      <c r="D28" s="125"/>
      <c r="E28" s="126"/>
      <c r="F28" s="127" t="str">
        <f t="shared" si="0"/>
        <v/>
      </c>
      <c r="G28" s="127" t="str">
        <f t="shared" si="1"/>
        <v/>
      </c>
      <c r="H28" s="127" t="str">
        <f t="shared" si="2"/>
        <v/>
      </c>
      <c r="I28" s="127" t="e">
        <f t="shared" si="3"/>
        <v>#VALUE!</v>
      </c>
      <c r="J28" s="111" t="e">
        <f t="shared" si="4"/>
        <v>#VALUE!</v>
      </c>
      <c r="K28" s="112" t="e">
        <f t="shared" si="5"/>
        <v>#VALUE!</v>
      </c>
      <c r="L28" s="132" t="s">
        <v>78</v>
      </c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spans="1:26" ht="19.5" customHeight="1" x14ac:dyDescent="0.25">
      <c r="A29" s="89">
        <v>23</v>
      </c>
      <c r="B29" s="123">
        <f>DATOS!C30</f>
        <v>0</v>
      </c>
      <c r="C29" s="124">
        <f>DATOS!D30</f>
        <v>0</v>
      </c>
      <c r="D29" s="125"/>
      <c r="E29" s="126"/>
      <c r="F29" s="127" t="str">
        <f t="shared" si="0"/>
        <v/>
      </c>
      <c r="G29" s="127" t="str">
        <f t="shared" si="1"/>
        <v/>
      </c>
      <c r="H29" s="127" t="str">
        <f t="shared" si="2"/>
        <v/>
      </c>
      <c r="I29" s="127" t="e">
        <f t="shared" si="3"/>
        <v>#VALUE!</v>
      </c>
      <c r="J29" s="111" t="e">
        <f t="shared" si="4"/>
        <v>#VALUE!</v>
      </c>
      <c r="K29" s="112" t="e">
        <f t="shared" si="5"/>
        <v>#VALUE!</v>
      </c>
      <c r="L29" s="132" t="s">
        <v>78</v>
      </c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spans="1:26" ht="19.5" customHeight="1" x14ac:dyDescent="0.25">
      <c r="A30" s="89">
        <v>24</v>
      </c>
      <c r="B30" s="123">
        <f>DATOS!C31</f>
        <v>0</v>
      </c>
      <c r="C30" s="124">
        <f>DATOS!D31</f>
        <v>0</v>
      </c>
      <c r="D30" s="131"/>
      <c r="E30" s="131"/>
      <c r="F30" s="127" t="str">
        <f t="shared" si="0"/>
        <v/>
      </c>
      <c r="G30" s="127" t="str">
        <f t="shared" si="1"/>
        <v/>
      </c>
      <c r="H30" s="127" t="str">
        <f t="shared" si="2"/>
        <v/>
      </c>
      <c r="I30" s="127" t="e">
        <f t="shared" si="3"/>
        <v>#VALUE!</v>
      </c>
      <c r="J30" s="111" t="e">
        <f t="shared" si="4"/>
        <v>#VALUE!</v>
      </c>
      <c r="K30" s="112" t="e">
        <f t="shared" si="5"/>
        <v>#VALUE!</v>
      </c>
      <c r="L30" s="132" t="s">
        <v>78</v>
      </c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spans="1:26" ht="19.5" customHeight="1" x14ac:dyDescent="0.25">
      <c r="A31" s="89">
        <v>25</v>
      </c>
      <c r="B31" s="123">
        <f>DATOS!C32</f>
        <v>0</v>
      </c>
      <c r="C31" s="124">
        <f>DATOS!D32</f>
        <v>0</v>
      </c>
      <c r="D31" s="131"/>
      <c r="E31" s="131"/>
      <c r="F31" s="127" t="str">
        <f t="shared" si="0"/>
        <v/>
      </c>
      <c r="G31" s="127" t="str">
        <f t="shared" si="1"/>
        <v/>
      </c>
      <c r="H31" s="127" t="str">
        <f t="shared" si="2"/>
        <v/>
      </c>
      <c r="I31" s="127" t="e">
        <f t="shared" si="3"/>
        <v>#VALUE!</v>
      </c>
      <c r="J31" s="111" t="e">
        <f t="shared" si="4"/>
        <v>#VALUE!</v>
      </c>
      <c r="K31" s="112" t="e">
        <f t="shared" si="5"/>
        <v>#VALUE!</v>
      </c>
      <c r="L31" s="132" t="s">
        <v>78</v>
      </c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 ht="19.5" customHeight="1" x14ac:dyDescent="0.25">
      <c r="A32" s="89">
        <v>26</v>
      </c>
      <c r="B32" s="123">
        <f>DATOS!C33</f>
        <v>0</v>
      </c>
      <c r="C32" s="124">
        <f>DATOS!D33</f>
        <v>0</v>
      </c>
      <c r="D32" s="131"/>
      <c r="E32" s="131"/>
      <c r="F32" s="127" t="str">
        <f t="shared" si="0"/>
        <v/>
      </c>
      <c r="G32" s="127" t="str">
        <f t="shared" si="1"/>
        <v/>
      </c>
      <c r="H32" s="127" t="str">
        <f t="shared" si="2"/>
        <v/>
      </c>
      <c r="I32" s="127" t="e">
        <f t="shared" si="3"/>
        <v>#VALUE!</v>
      </c>
      <c r="J32" s="111" t="e">
        <f t="shared" si="4"/>
        <v>#VALUE!</v>
      </c>
      <c r="K32" s="112" t="e">
        <f t="shared" si="5"/>
        <v>#VALUE!</v>
      </c>
      <c r="L32" s="132" t="s">
        <v>78</v>
      </c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ht="19.5" customHeight="1" x14ac:dyDescent="0.25">
      <c r="A33" s="89">
        <v>27</v>
      </c>
      <c r="B33" s="123">
        <f>DATOS!C34</f>
        <v>0</v>
      </c>
      <c r="C33" s="124">
        <f>DATOS!D34</f>
        <v>0</v>
      </c>
      <c r="D33" s="131"/>
      <c r="E33" s="131"/>
      <c r="F33" s="127" t="str">
        <f t="shared" si="0"/>
        <v/>
      </c>
      <c r="G33" s="127" t="str">
        <f t="shared" si="1"/>
        <v/>
      </c>
      <c r="H33" s="127" t="str">
        <f t="shared" si="2"/>
        <v/>
      </c>
      <c r="I33" s="127" t="e">
        <f t="shared" si="3"/>
        <v>#VALUE!</v>
      </c>
      <c r="J33" s="111" t="e">
        <f t="shared" si="4"/>
        <v>#VALUE!</v>
      </c>
      <c r="K33" s="112" t="e">
        <f t="shared" si="5"/>
        <v>#VALUE!</v>
      </c>
      <c r="L33" s="132" t="s">
        <v>78</v>
      </c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19.5" customHeight="1" x14ac:dyDescent="0.25">
      <c r="A34" s="89">
        <v>28</v>
      </c>
      <c r="B34" s="123">
        <f>DATOS!C35</f>
        <v>0</v>
      </c>
      <c r="C34" s="124">
        <f>DATOS!D35</f>
        <v>0</v>
      </c>
      <c r="D34" s="131"/>
      <c r="E34" s="131"/>
      <c r="F34" s="127" t="str">
        <f t="shared" si="0"/>
        <v/>
      </c>
      <c r="G34" s="127" t="str">
        <f t="shared" si="1"/>
        <v/>
      </c>
      <c r="H34" s="127" t="str">
        <f t="shared" si="2"/>
        <v/>
      </c>
      <c r="I34" s="127" t="e">
        <f t="shared" si="3"/>
        <v>#VALUE!</v>
      </c>
      <c r="J34" s="111" t="e">
        <f t="shared" si="4"/>
        <v>#VALUE!</v>
      </c>
      <c r="K34" s="112" t="e">
        <f t="shared" si="5"/>
        <v>#VALUE!</v>
      </c>
      <c r="L34" s="132" t="s">
        <v>78</v>
      </c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19.5" customHeight="1" x14ac:dyDescent="0.25">
      <c r="A35" s="89">
        <v>29</v>
      </c>
      <c r="B35" s="123">
        <f>DATOS!C36</f>
        <v>0</v>
      </c>
      <c r="C35" s="124">
        <f>DATOS!D36</f>
        <v>0</v>
      </c>
      <c r="D35" s="131"/>
      <c r="E35" s="131"/>
      <c r="F35" s="127" t="str">
        <f t="shared" si="0"/>
        <v/>
      </c>
      <c r="G35" s="127" t="str">
        <f t="shared" si="1"/>
        <v/>
      </c>
      <c r="H35" s="127" t="str">
        <f t="shared" si="2"/>
        <v/>
      </c>
      <c r="I35" s="127" t="e">
        <f t="shared" si="3"/>
        <v>#VALUE!</v>
      </c>
      <c r="J35" s="111" t="e">
        <f t="shared" si="4"/>
        <v>#VALUE!</v>
      </c>
      <c r="K35" s="112" t="e">
        <f t="shared" si="5"/>
        <v>#VALUE!</v>
      </c>
      <c r="L35" s="132" t="s">
        <v>78</v>
      </c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ht="19.5" customHeight="1" x14ac:dyDescent="0.25">
      <c r="A36" s="89">
        <v>30</v>
      </c>
      <c r="B36" s="123">
        <f>DATOS!C37</f>
        <v>0</v>
      </c>
      <c r="C36" s="124">
        <f>DATOS!D37</f>
        <v>0</v>
      </c>
      <c r="D36" s="131"/>
      <c r="E36" s="131"/>
      <c r="F36" s="127" t="str">
        <f t="shared" si="0"/>
        <v/>
      </c>
      <c r="G36" s="127" t="str">
        <f t="shared" si="1"/>
        <v/>
      </c>
      <c r="H36" s="127" t="str">
        <f t="shared" si="2"/>
        <v/>
      </c>
      <c r="I36" s="127" t="e">
        <f t="shared" si="3"/>
        <v>#VALUE!</v>
      </c>
      <c r="J36" s="111" t="e">
        <f t="shared" si="4"/>
        <v>#VALUE!</v>
      </c>
      <c r="K36" s="112" t="e">
        <f t="shared" si="5"/>
        <v>#VALUE!</v>
      </c>
      <c r="L36" s="132" t="s">
        <v>78</v>
      </c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19.5" customHeight="1" x14ac:dyDescent="0.25">
      <c r="A37" s="89">
        <v>31</v>
      </c>
      <c r="B37" s="123">
        <f>DATOS!C38</f>
        <v>0</v>
      </c>
      <c r="C37" s="124">
        <f>DATOS!D38</f>
        <v>0</v>
      </c>
      <c r="D37" s="131"/>
      <c r="E37" s="131"/>
      <c r="F37" s="127" t="str">
        <f t="shared" si="0"/>
        <v/>
      </c>
      <c r="G37" s="127" t="str">
        <f t="shared" si="1"/>
        <v/>
      </c>
      <c r="H37" s="127" t="str">
        <f t="shared" si="2"/>
        <v/>
      </c>
      <c r="I37" s="127" t="e">
        <f t="shared" si="3"/>
        <v>#VALUE!</v>
      </c>
      <c r="J37" s="111" t="e">
        <f t="shared" si="4"/>
        <v>#VALUE!</v>
      </c>
      <c r="K37" s="112" t="e">
        <f t="shared" si="5"/>
        <v>#VALUE!</v>
      </c>
      <c r="L37" s="132" t="s">
        <v>78</v>
      </c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ht="19.5" customHeight="1" x14ac:dyDescent="0.25">
      <c r="A38" s="89">
        <v>32</v>
      </c>
      <c r="B38" s="123">
        <f>DATOS!C39</f>
        <v>0</v>
      </c>
      <c r="C38" s="124">
        <f>DATOS!D39</f>
        <v>0</v>
      </c>
      <c r="D38" s="131"/>
      <c r="E38" s="131"/>
      <c r="F38" s="127" t="str">
        <f t="shared" si="0"/>
        <v/>
      </c>
      <c r="G38" s="127" t="str">
        <f t="shared" si="1"/>
        <v/>
      </c>
      <c r="H38" s="127" t="str">
        <f t="shared" si="2"/>
        <v/>
      </c>
      <c r="I38" s="127" t="e">
        <f t="shared" si="3"/>
        <v>#VALUE!</v>
      </c>
      <c r="J38" s="111" t="e">
        <f t="shared" si="4"/>
        <v>#VALUE!</v>
      </c>
      <c r="K38" s="112" t="e">
        <f t="shared" si="5"/>
        <v>#VALUE!</v>
      </c>
      <c r="L38" s="132" t="s">
        <v>78</v>
      </c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ht="19.5" customHeight="1" x14ac:dyDescent="0.25">
      <c r="A39" s="89">
        <v>33</v>
      </c>
      <c r="B39" s="123">
        <f>DATOS!C40</f>
        <v>0</v>
      </c>
      <c r="C39" s="124">
        <f>DATOS!D40</f>
        <v>0</v>
      </c>
      <c r="D39" s="131"/>
      <c r="E39" s="131"/>
      <c r="F39" s="127" t="str">
        <f t="shared" si="0"/>
        <v/>
      </c>
      <c r="G39" s="127" t="str">
        <f t="shared" si="1"/>
        <v/>
      </c>
      <c r="H39" s="127" t="str">
        <f t="shared" si="2"/>
        <v/>
      </c>
      <c r="I39" s="127" t="e">
        <f t="shared" si="3"/>
        <v>#VALUE!</v>
      </c>
      <c r="J39" s="111" t="e">
        <f t="shared" si="4"/>
        <v>#VALUE!</v>
      </c>
      <c r="K39" s="112" t="e">
        <f t="shared" si="5"/>
        <v>#VALUE!</v>
      </c>
      <c r="L39" s="132" t="s">
        <v>78</v>
      </c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ht="19.5" customHeight="1" x14ac:dyDescent="0.25">
      <c r="A40" s="89">
        <v>34</v>
      </c>
      <c r="B40" s="123">
        <f>DATOS!C41</f>
        <v>0</v>
      </c>
      <c r="C40" s="124">
        <f>DATOS!D41</f>
        <v>0</v>
      </c>
      <c r="D40" s="131"/>
      <c r="E40" s="131"/>
      <c r="F40" s="127" t="str">
        <f t="shared" si="0"/>
        <v/>
      </c>
      <c r="G40" s="127" t="str">
        <f t="shared" si="1"/>
        <v/>
      </c>
      <c r="H40" s="127" t="str">
        <f t="shared" si="2"/>
        <v/>
      </c>
      <c r="I40" s="127" t="e">
        <f t="shared" si="3"/>
        <v>#VALUE!</v>
      </c>
      <c r="J40" s="111" t="e">
        <f t="shared" si="4"/>
        <v>#VALUE!</v>
      </c>
      <c r="K40" s="112" t="e">
        <f t="shared" si="5"/>
        <v>#VALUE!</v>
      </c>
      <c r="L40" s="132" t="s">
        <v>78</v>
      </c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ht="19.5" customHeight="1" x14ac:dyDescent="0.25">
      <c r="A41" s="89">
        <v>35</v>
      </c>
      <c r="B41" s="123">
        <f>DATOS!C42</f>
        <v>0</v>
      </c>
      <c r="C41" s="124">
        <f>DATOS!D42</f>
        <v>0</v>
      </c>
      <c r="D41" s="131"/>
      <c r="E41" s="131"/>
      <c r="F41" s="127" t="str">
        <f t="shared" si="0"/>
        <v/>
      </c>
      <c r="G41" s="127" t="str">
        <f t="shared" si="1"/>
        <v/>
      </c>
      <c r="H41" s="127" t="str">
        <f t="shared" si="2"/>
        <v/>
      </c>
      <c r="I41" s="127" t="e">
        <f t="shared" si="3"/>
        <v>#VALUE!</v>
      </c>
      <c r="J41" s="111" t="e">
        <f t="shared" si="4"/>
        <v>#VALUE!</v>
      </c>
      <c r="K41" s="112" t="e">
        <f t="shared" si="5"/>
        <v>#VALUE!</v>
      </c>
      <c r="L41" s="132" t="s">
        <v>78</v>
      </c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ht="19.5" customHeight="1" x14ac:dyDescent="0.25">
      <c r="A42" s="89">
        <v>36</v>
      </c>
      <c r="B42" s="123">
        <f>DATOS!C43</f>
        <v>0</v>
      </c>
      <c r="C42" s="124">
        <f>DATOS!D43</f>
        <v>0</v>
      </c>
      <c r="D42" s="131"/>
      <c r="E42" s="131"/>
      <c r="F42" s="127" t="str">
        <f t="shared" si="0"/>
        <v/>
      </c>
      <c r="G42" s="127" t="str">
        <f t="shared" si="1"/>
        <v/>
      </c>
      <c r="H42" s="127" t="str">
        <f t="shared" si="2"/>
        <v/>
      </c>
      <c r="I42" s="127" t="e">
        <f t="shared" si="3"/>
        <v>#VALUE!</v>
      </c>
      <c r="J42" s="111" t="e">
        <f t="shared" si="4"/>
        <v>#VALUE!</v>
      </c>
      <c r="K42" s="112" t="e">
        <f t="shared" si="5"/>
        <v>#VALUE!</v>
      </c>
      <c r="L42" s="132" t="s">
        <v>78</v>
      </c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ht="19.5" customHeight="1" x14ac:dyDescent="0.25">
      <c r="A43" s="89">
        <v>37</v>
      </c>
      <c r="B43" s="123">
        <f>DATOS!C44</f>
        <v>0</v>
      </c>
      <c r="C43" s="124">
        <f>DATOS!D44</f>
        <v>0</v>
      </c>
      <c r="D43" s="131"/>
      <c r="E43" s="131"/>
      <c r="F43" s="127" t="str">
        <f t="shared" si="0"/>
        <v/>
      </c>
      <c r="G43" s="127" t="str">
        <f t="shared" si="1"/>
        <v/>
      </c>
      <c r="H43" s="127" t="str">
        <f t="shared" si="2"/>
        <v/>
      </c>
      <c r="I43" s="127" t="e">
        <f t="shared" si="3"/>
        <v>#VALUE!</v>
      </c>
      <c r="J43" s="111" t="e">
        <f t="shared" si="4"/>
        <v>#VALUE!</v>
      </c>
      <c r="K43" s="112" t="e">
        <f t="shared" si="5"/>
        <v>#VALUE!</v>
      </c>
      <c r="L43" s="132" t="s">
        <v>78</v>
      </c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6" ht="19.5" customHeight="1" x14ac:dyDescent="0.25">
      <c r="A44" s="89">
        <v>38</v>
      </c>
      <c r="B44" s="123">
        <f>DATOS!C45</f>
        <v>0</v>
      </c>
      <c r="C44" s="124">
        <f>DATOS!D45</f>
        <v>0</v>
      </c>
      <c r="D44" s="131"/>
      <c r="E44" s="131"/>
      <c r="F44" s="127" t="str">
        <f t="shared" si="0"/>
        <v/>
      </c>
      <c r="G44" s="127" t="str">
        <f t="shared" si="1"/>
        <v/>
      </c>
      <c r="H44" s="127" t="str">
        <f t="shared" si="2"/>
        <v/>
      </c>
      <c r="I44" s="127" t="e">
        <f t="shared" si="3"/>
        <v>#VALUE!</v>
      </c>
      <c r="J44" s="111" t="e">
        <f t="shared" si="4"/>
        <v>#VALUE!</v>
      </c>
      <c r="K44" s="112" t="e">
        <f t="shared" si="5"/>
        <v>#VALUE!</v>
      </c>
      <c r="L44" s="132" t="s">
        <v>78</v>
      </c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6" ht="19.5" customHeight="1" x14ac:dyDescent="0.25">
      <c r="A45" s="89">
        <v>39</v>
      </c>
      <c r="B45" s="123">
        <f>DATOS!C46</f>
        <v>0</v>
      </c>
      <c r="C45" s="124">
        <f>DATOS!D46</f>
        <v>0</v>
      </c>
      <c r="D45" s="131"/>
      <c r="E45" s="131"/>
      <c r="F45" s="127" t="str">
        <f t="shared" si="0"/>
        <v/>
      </c>
      <c r="G45" s="127" t="str">
        <f t="shared" si="1"/>
        <v/>
      </c>
      <c r="H45" s="127" t="str">
        <f t="shared" si="2"/>
        <v/>
      </c>
      <c r="I45" s="127" t="e">
        <f t="shared" si="3"/>
        <v>#VALUE!</v>
      </c>
      <c r="J45" s="111" t="e">
        <f t="shared" si="4"/>
        <v>#VALUE!</v>
      </c>
      <c r="K45" s="112" t="e">
        <f t="shared" si="5"/>
        <v>#VALUE!</v>
      </c>
      <c r="L45" s="132" t="s">
        <v>78</v>
      </c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1:26" ht="15" customHeight="1" x14ac:dyDescent="0.25">
      <c r="A46" s="89">
        <v>40</v>
      </c>
      <c r="B46" s="123">
        <f>DATOS!C47</f>
        <v>0</v>
      </c>
      <c r="C46" s="124">
        <f>DATOS!D47</f>
        <v>0</v>
      </c>
      <c r="D46" s="127"/>
      <c r="E46" s="127"/>
      <c r="F46" s="127" t="str">
        <f>MID(B46,11,1)</f>
        <v/>
      </c>
      <c r="G46" s="127" t="str">
        <f t="shared" si="1"/>
        <v/>
      </c>
      <c r="H46" s="127" t="str">
        <f t="shared" si="2"/>
        <v/>
      </c>
      <c r="I46" s="127" t="e">
        <f t="shared" si="3"/>
        <v>#VALUE!</v>
      </c>
      <c r="J46" s="111" t="e">
        <f t="shared" si="4"/>
        <v>#VALUE!</v>
      </c>
      <c r="K46" s="112" t="e">
        <f t="shared" si="5"/>
        <v>#VALUE!</v>
      </c>
      <c r="L46" s="132" t="s">
        <v>78</v>
      </c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spans="1:26" x14ac:dyDescent="0.25">
      <c r="A47" s="27"/>
      <c r="B47" s="8"/>
      <c r="C47" s="8"/>
      <c r="D47" s="27"/>
      <c r="E47" s="27"/>
      <c r="F47" s="28"/>
      <c r="G47" s="29"/>
      <c r="H47" s="29"/>
      <c r="I47" s="29"/>
      <c r="J47" s="113" t="s">
        <v>83</v>
      </c>
      <c r="K47" s="114">
        <f>COUNTIF(F7:F46, "M")</f>
        <v>0</v>
      </c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spans="1:26" ht="15.75" customHeight="1" x14ac:dyDescent="0.25">
      <c r="A48" s="27"/>
      <c r="B48" s="8"/>
      <c r="C48" s="8"/>
      <c r="D48" s="27"/>
      <c r="E48" s="27"/>
      <c r="F48" s="30"/>
      <c r="G48" s="29"/>
      <c r="H48" s="29"/>
      <c r="I48" s="29"/>
      <c r="J48" s="113" t="s">
        <v>81</v>
      </c>
      <c r="K48" s="115">
        <f>COUNTIF(F7:F46,"H")</f>
        <v>0</v>
      </c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spans="1:26" ht="15.75" x14ac:dyDescent="0.25">
      <c r="A49" s="27"/>
      <c r="B49" s="31"/>
      <c r="C49" s="63"/>
      <c r="D49" s="27"/>
      <c r="E49" s="27"/>
      <c r="F49" s="30"/>
      <c r="G49" s="29"/>
      <c r="H49" s="29"/>
      <c r="I49" s="29"/>
      <c r="J49" s="113" t="s">
        <v>77</v>
      </c>
      <c r="K49" s="115">
        <f>SUM(K47:K48)</f>
        <v>0</v>
      </c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 spans="1:26" x14ac:dyDescent="0.25">
      <c r="A50" s="27"/>
      <c r="B50" s="63"/>
      <c r="C50" s="8"/>
      <c r="D50" s="27"/>
      <c r="E50" s="27"/>
      <c r="F50" s="30"/>
      <c r="G50" s="29"/>
      <c r="H50" s="29"/>
      <c r="I50" s="29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</row>
    <row r="51" spans="1:26" x14ac:dyDescent="0.25">
      <c r="A51" s="27"/>
      <c r="B51" s="63"/>
      <c r="C51" s="64"/>
      <c r="D51" s="27"/>
      <c r="E51" s="27"/>
      <c r="F51" s="30"/>
      <c r="G51" s="29"/>
      <c r="H51" s="29"/>
      <c r="I51" s="29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 spans="1:26" ht="15.75" customHeight="1" x14ac:dyDescent="0.25">
      <c r="A52" s="116"/>
      <c r="B52" s="117" t="s">
        <v>85</v>
      </c>
      <c r="C52" s="116"/>
      <c r="D52" s="116"/>
      <c r="E52" s="116"/>
      <c r="F52" s="118"/>
      <c r="G52" s="119"/>
      <c r="H52" s="119"/>
      <c r="I52" s="119"/>
      <c r="J52" s="120"/>
      <c r="K52" s="120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 spans="1:26" x14ac:dyDescent="0.25">
      <c r="A53" s="120"/>
      <c r="B53" s="121"/>
      <c r="C53" s="120"/>
      <c r="D53" s="120"/>
      <c r="E53" s="120"/>
      <c r="F53" s="116"/>
      <c r="G53" s="116"/>
      <c r="H53" s="116"/>
      <c r="I53" s="116"/>
      <c r="J53" s="120"/>
      <c r="K53" s="120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</row>
    <row r="54" spans="1:26" x14ac:dyDescent="0.25">
      <c r="A54" s="120"/>
      <c r="B54" s="121" t="s">
        <v>86</v>
      </c>
      <c r="C54" s="120"/>
      <c r="D54" s="120"/>
      <c r="E54" s="120"/>
      <c r="F54" s="120"/>
      <c r="G54" s="120"/>
      <c r="H54" s="120"/>
      <c r="I54" s="120"/>
      <c r="J54" s="120"/>
      <c r="K54" s="120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</row>
    <row r="55" spans="1:26" x14ac:dyDescent="0.25">
      <c r="A55" s="120"/>
      <c r="B55" s="121" t="s">
        <v>87</v>
      </c>
      <c r="C55" s="120"/>
      <c r="D55" s="120"/>
      <c r="E55" s="120"/>
      <c r="F55" s="120"/>
      <c r="G55" s="120"/>
      <c r="H55" s="120"/>
      <c r="I55" s="120"/>
      <c r="J55" s="120"/>
      <c r="K55" s="120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</row>
    <row r="56" spans="1:26" x14ac:dyDescent="0.25">
      <c r="A56" s="120"/>
      <c r="B56" s="122"/>
      <c r="C56" s="120"/>
      <c r="D56" s="120"/>
      <c r="E56" s="120"/>
      <c r="F56" s="120"/>
      <c r="G56" s="120"/>
      <c r="H56" s="120"/>
      <c r="I56" s="120"/>
      <c r="J56" s="120"/>
      <c r="K56" s="120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</row>
    <row r="57" spans="1:26" x14ac:dyDescent="0.25">
      <c r="A57" s="120"/>
      <c r="B57" s="122"/>
      <c r="C57" s="120"/>
      <c r="D57" s="120"/>
      <c r="E57" s="120"/>
      <c r="F57" s="120"/>
      <c r="G57" s="120"/>
      <c r="H57" s="120"/>
      <c r="I57" s="120"/>
      <c r="J57" s="120"/>
      <c r="K57" s="120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</row>
    <row r="58" spans="1:26" x14ac:dyDescent="0.25">
      <c r="A58" s="8"/>
      <c r="B58" s="16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</row>
    <row r="59" spans="1:26" x14ac:dyDescent="0.25">
      <c r="A59" s="8"/>
      <c r="B59" s="16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</row>
    <row r="60" spans="1:26" x14ac:dyDescent="0.25">
      <c r="A60" s="8"/>
      <c r="B60" s="16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</row>
    <row r="61" spans="1:26" x14ac:dyDescent="0.25">
      <c r="A61" s="8"/>
      <c r="B61" s="16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</row>
    <row r="62" spans="1:26" x14ac:dyDescent="0.25">
      <c r="A62" s="8"/>
      <c r="B62" s="16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</row>
    <row r="63" spans="1:26" x14ac:dyDescent="0.25">
      <c r="A63" s="8"/>
      <c r="B63" s="16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</row>
  </sheetData>
  <sheetProtection algorithmName="SHA-512" hashValue="IoZCSSoNE9auJEnG9dQJ+z4+tNtijSYtMS+ehdEIwYrQsJt3pVQiA0Az8SwEZ8gBdLrR82yb2G8V2fkhccHZOg==" saltValue="/AqB96D+dcDvuH4hZ4yx7g==" spinCount="100000" sheet="1" objects="1" scenarios="1" formatCells="0" formatColumns="0" formatRows="0" insertColumns="0" insertRows="0" deleteColumns="0" deleteRows="0" sort="0" autoFilter="0"/>
  <protectedRanges>
    <protectedRange sqref="L7:L46" name="Rango1"/>
  </protectedRanges>
  <autoFilter ref="A6:K49"/>
  <mergeCells count="1">
    <mergeCell ref="F1:I1"/>
  </mergeCells>
  <conditionalFormatting sqref="F4:F1048576 F1:F2">
    <cfRule type="cellIs" dxfId="35" priority="2" operator="equal">
      <formula>"H"</formula>
    </cfRule>
    <cfRule type="cellIs" dxfId="34" priority="3" operator="equal">
      <formula>"M"</formula>
    </cfRule>
  </conditionalFormatting>
  <conditionalFormatting sqref="L1:L1048576">
    <cfRule type="cellIs" dxfId="33" priority="1" operator="equal">
      <formula>"SI"</formula>
    </cfRule>
  </conditionalFormatting>
  <dataValidations count="1">
    <dataValidation allowBlank="1" showInputMessage="1" showErrorMessage="1" promptTitle="FECHA DE CÁLCULO" prompt="ESCRIBIR LA FECHA HASTA LA QUE SE DESEA CALCULAR EDAD._x000a_MES/DÍA/AÑO" sqref="J5"/>
  </dataValidations>
  <hyperlinks>
    <hyperlink ref="B54" r:id="rId1"/>
    <hyperlink ref="B55" r:id="rId2"/>
  </hyperlinks>
  <printOptions horizontalCentered="1" verticalCentered="1"/>
  <pageMargins left="0.27559055118110237" right="0.70866141732283472" top="0.31496062992125984" bottom="0.19685039370078741" header="0.31496062992125984" footer="0.19685039370078741"/>
  <pageSetup scale="89" fitToWidth="0" orientation="portrait" r:id="rId3"/>
  <colBreaks count="1" manualBreakCount="1">
    <brk id="12" max="1048575" man="1"/>
  </colBreaks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2"/>
  <sheetViews>
    <sheetView zoomScale="85" zoomScaleNormal="85" zoomScalePageLayoutView="85" workbookViewId="0">
      <selection activeCell="O14" sqref="O14"/>
    </sheetView>
  </sheetViews>
  <sheetFormatPr baseColWidth="10" defaultRowHeight="15" x14ac:dyDescent="0.25"/>
  <cols>
    <col min="1" max="1" width="3" style="1" customWidth="1"/>
    <col min="2" max="2" width="21.5703125" style="4" customWidth="1"/>
    <col min="3" max="3" width="28.7109375" style="1" customWidth="1"/>
    <col min="4" max="9" width="4.85546875" style="1" customWidth="1"/>
    <col min="10" max="10" width="5.42578125" style="1" customWidth="1"/>
    <col min="11" max="12" width="5.140625" style="14" customWidth="1"/>
    <col min="13" max="13" width="6.42578125" style="1" customWidth="1"/>
    <col min="14" max="16384" width="11.42578125" style="1"/>
  </cols>
  <sheetData>
    <row r="1" spans="1:14" ht="23.25" x14ac:dyDescent="0.25">
      <c r="A1" s="209" t="s">
        <v>56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</row>
    <row r="2" spans="1:14" ht="16.5" customHeight="1" x14ac:dyDescent="0.3">
      <c r="A2" s="15"/>
      <c r="B2" s="54" t="s">
        <v>23</v>
      </c>
      <c r="C2" s="208" t="str">
        <f>DATOS!D3</f>
        <v>CONSTITUCIÓN</v>
      </c>
      <c r="D2" s="208"/>
      <c r="E2" s="208"/>
      <c r="F2" s="208"/>
      <c r="G2" s="55" t="str">
        <f>DATOS!C2</f>
        <v xml:space="preserve">SEGUNDO  GRADO </v>
      </c>
      <c r="H2" s="8"/>
      <c r="J2" s="8"/>
      <c r="K2" s="37"/>
      <c r="L2" s="50" t="s">
        <v>25</v>
      </c>
      <c r="M2" s="8"/>
      <c r="N2" s="60" t="str">
        <f>DATOS!D4</f>
        <v>2° A</v>
      </c>
    </row>
    <row r="3" spans="1:14" ht="15" customHeight="1" x14ac:dyDescent="0.25">
      <c r="A3" s="15"/>
      <c r="B3" s="16"/>
      <c r="C3" s="18" t="s">
        <v>11</v>
      </c>
      <c r="D3" s="17"/>
      <c r="E3" s="8"/>
      <c r="F3" s="8"/>
      <c r="G3" s="18"/>
      <c r="H3" s="18"/>
      <c r="I3" s="33"/>
      <c r="J3" s="8"/>
      <c r="K3" s="39" t="s">
        <v>14</v>
      </c>
      <c r="L3" s="38"/>
      <c r="M3" s="8"/>
      <c r="N3" s="8"/>
    </row>
    <row r="4" spans="1:14" ht="18" customHeight="1" x14ac:dyDescent="0.25">
      <c r="A4" s="19"/>
      <c r="B4" s="56"/>
      <c r="C4" s="57"/>
      <c r="D4" s="58"/>
      <c r="E4" s="58"/>
      <c r="F4" s="59"/>
      <c r="G4" s="8"/>
      <c r="H4" s="8"/>
      <c r="I4" s="40" t="s">
        <v>13</v>
      </c>
      <c r="J4" s="8"/>
      <c r="K4" s="160">
        <v>20</v>
      </c>
      <c r="L4" s="160">
        <v>20</v>
      </c>
      <c r="M4" s="8"/>
      <c r="N4" s="8"/>
    </row>
    <row r="5" spans="1:14" s="11" customFormat="1" ht="76.5" customHeight="1" x14ac:dyDescent="0.25">
      <c r="A5" s="10" t="s">
        <v>0</v>
      </c>
      <c r="B5" s="12" t="s">
        <v>2</v>
      </c>
      <c r="C5" s="13" t="s">
        <v>1</v>
      </c>
      <c r="D5" s="20" t="s">
        <v>3</v>
      </c>
      <c r="E5" s="20" t="s">
        <v>4</v>
      </c>
      <c r="F5" s="20" t="s">
        <v>12</v>
      </c>
      <c r="G5" s="20" t="s">
        <v>5</v>
      </c>
      <c r="H5" s="20" t="s">
        <v>6</v>
      </c>
      <c r="I5" s="20" t="s">
        <v>7</v>
      </c>
      <c r="J5" s="44" t="s">
        <v>8</v>
      </c>
      <c r="K5" s="20" t="s">
        <v>9</v>
      </c>
      <c r="L5" s="20" t="s">
        <v>10</v>
      </c>
      <c r="M5" s="154" t="s">
        <v>19</v>
      </c>
      <c r="N5" s="21"/>
    </row>
    <row r="6" spans="1:14" ht="19.5" customHeight="1" x14ac:dyDescent="0.25">
      <c r="A6" s="22">
        <v>1</v>
      </c>
      <c r="B6" s="156">
        <f>DATOS!C8</f>
        <v>0</v>
      </c>
      <c r="C6" s="157">
        <f>DATOS!D8</f>
        <v>0</v>
      </c>
      <c r="D6" s="158">
        <v>7</v>
      </c>
      <c r="E6" s="158">
        <v>7</v>
      </c>
      <c r="F6" s="159">
        <v>7</v>
      </c>
      <c r="G6" s="159">
        <v>7</v>
      </c>
      <c r="H6" s="159">
        <v>8</v>
      </c>
      <c r="I6" s="159">
        <v>8</v>
      </c>
      <c r="J6" s="184">
        <f t="shared" ref="J6:J45" si="0">AVERAGE(D6:I6)</f>
        <v>7.333333333333333</v>
      </c>
      <c r="K6" s="160">
        <v>2</v>
      </c>
      <c r="L6" s="160">
        <v>2</v>
      </c>
      <c r="M6" s="155">
        <f>1-(SUM(K6+L6)/(SUM($K$4+$L$4)))</f>
        <v>0.9</v>
      </c>
      <c r="N6" s="8"/>
    </row>
    <row r="7" spans="1:14" ht="19.5" customHeight="1" x14ac:dyDescent="0.25">
      <c r="A7" s="22">
        <v>2</v>
      </c>
      <c r="B7" s="156">
        <f>DATOS!C9</f>
        <v>0</v>
      </c>
      <c r="C7" s="157">
        <f>DATOS!D9</f>
        <v>0</v>
      </c>
      <c r="D7" s="158">
        <v>8</v>
      </c>
      <c r="E7" s="158">
        <v>7</v>
      </c>
      <c r="F7" s="159">
        <v>7</v>
      </c>
      <c r="G7" s="159">
        <v>8</v>
      </c>
      <c r="H7" s="159">
        <v>8</v>
      </c>
      <c r="I7" s="159">
        <v>8</v>
      </c>
      <c r="J7" s="184">
        <f t="shared" si="0"/>
        <v>7.666666666666667</v>
      </c>
      <c r="K7" s="160">
        <v>0</v>
      </c>
      <c r="L7" s="160">
        <v>0</v>
      </c>
      <c r="M7" s="155">
        <f t="shared" ref="M7:M45" si="1">1-(SUM(K7+L7)/(SUM($K$4+$L$4)))</f>
        <v>1</v>
      </c>
      <c r="N7" s="8"/>
    </row>
    <row r="8" spans="1:14" ht="19.5" customHeight="1" x14ac:dyDescent="0.25">
      <c r="A8" s="22">
        <v>3</v>
      </c>
      <c r="B8" s="156">
        <f>DATOS!C10</f>
        <v>0</v>
      </c>
      <c r="C8" s="157">
        <f>DATOS!D10</f>
        <v>0</v>
      </c>
      <c r="D8" s="158">
        <v>8</v>
      </c>
      <c r="E8" s="158">
        <v>8</v>
      </c>
      <c r="F8" s="159">
        <v>9</v>
      </c>
      <c r="G8" s="159">
        <v>9</v>
      </c>
      <c r="H8" s="159">
        <v>9</v>
      </c>
      <c r="I8" s="159">
        <v>9</v>
      </c>
      <c r="J8" s="184">
        <f t="shared" si="0"/>
        <v>8.6666666666666661</v>
      </c>
      <c r="K8" s="160">
        <v>0</v>
      </c>
      <c r="L8" s="160">
        <v>0</v>
      </c>
      <c r="M8" s="155">
        <f t="shared" si="1"/>
        <v>1</v>
      </c>
      <c r="N8" s="8"/>
    </row>
    <row r="9" spans="1:14" ht="19.5" customHeight="1" x14ac:dyDescent="0.25">
      <c r="A9" s="22">
        <v>4</v>
      </c>
      <c r="B9" s="156">
        <f>DATOS!C11</f>
        <v>0</v>
      </c>
      <c r="C9" s="157">
        <f>DATOS!D11</f>
        <v>0</v>
      </c>
      <c r="D9" s="161">
        <v>6</v>
      </c>
      <c r="E9" s="161">
        <v>6</v>
      </c>
      <c r="F9" s="159">
        <v>7</v>
      </c>
      <c r="G9" s="159">
        <v>7</v>
      </c>
      <c r="H9" s="159">
        <v>9</v>
      </c>
      <c r="I9" s="159">
        <v>8</v>
      </c>
      <c r="J9" s="184">
        <f t="shared" si="0"/>
        <v>7.166666666666667</v>
      </c>
      <c r="K9" s="160">
        <v>0</v>
      </c>
      <c r="L9" s="160">
        <v>0</v>
      </c>
      <c r="M9" s="155">
        <f t="shared" si="1"/>
        <v>1</v>
      </c>
      <c r="N9" s="8"/>
    </row>
    <row r="10" spans="1:14" ht="19.5" customHeight="1" x14ac:dyDescent="0.25">
      <c r="A10" s="22">
        <v>5</v>
      </c>
      <c r="B10" s="156">
        <f>DATOS!C12</f>
        <v>0</v>
      </c>
      <c r="C10" s="157">
        <f>DATOS!D12</f>
        <v>0</v>
      </c>
      <c r="D10" s="158">
        <v>5</v>
      </c>
      <c r="E10" s="158">
        <v>5</v>
      </c>
      <c r="F10" s="159">
        <v>6</v>
      </c>
      <c r="G10" s="159">
        <v>6</v>
      </c>
      <c r="H10" s="159">
        <v>8</v>
      </c>
      <c r="I10" s="159">
        <v>7</v>
      </c>
      <c r="J10" s="184">
        <f t="shared" si="0"/>
        <v>6.166666666666667</v>
      </c>
      <c r="K10" s="160">
        <v>4</v>
      </c>
      <c r="L10" s="160">
        <v>4</v>
      </c>
      <c r="M10" s="155">
        <f t="shared" si="1"/>
        <v>0.8</v>
      </c>
      <c r="N10" s="8"/>
    </row>
    <row r="11" spans="1:14" ht="19.5" customHeight="1" x14ac:dyDescent="0.25">
      <c r="A11" s="22">
        <v>6</v>
      </c>
      <c r="B11" s="156">
        <f>DATOS!C13</f>
        <v>0</v>
      </c>
      <c r="C11" s="157">
        <f>DATOS!D13</f>
        <v>0</v>
      </c>
      <c r="D11" s="162">
        <v>5</v>
      </c>
      <c r="E11" s="158">
        <v>5</v>
      </c>
      <c r="F11" s="159">
        <v>6</v>
      </c>
      <c r="G11" s="159">
        <v>6</v>
      </c>
      <c r="H11" s="159">
        <v>9</v>
      </c>
      <c r="I11" s="159">
        <v>7</v>
      </c>
      <c r="J11" s="184">
        <f t="shared" si="0"/>
        <v>6.333333333333333</v>
      </c>
      <c r="K11" s="160">
        <v>1</v>
      </c>
      <c r="L11" s="160">
        <v>1</v>
      </c>
      <c r="M11" s="155">
        <f t="shared" si="1"/>
        <v>0.95</v>
      </c>
      <c r="N11" s="8"/>
    </row>
    <row r="12" spans="1:14" ht="19.5" customHeight="1" x14ac:dyDescent="0.25">
      <c r="A12" s="22">
        <v>7</v>
      </c>
      <c r="B12" s="156">
        <f>DATOS!C14</f>
        <v>0</v>
      </c>
      <c r="C12" s="157">
        <f>DATOS!D14</f>
        <v>0</v>
      </c>
      <c r="D12" s="162">
        <v>6</v>
      </c>
      <c r="E12" s="158">
        <v>7</v>
      </c>
      <c r="F12" s="159">
        <v>7</v>
      </c>
      <c r="G12" s="159">
        <v>7</v>
      </c>
      <c r="H12" s="159">
        <v>9</v>
      </c>
      <c r="I12" s="159">
        <v>7</v>
      </c>
      <c r="J12" s="184">
        <f t="shared" si="0"/>
        <v>7.166666666666667</v>
      </c>
      <c r="K12" s="160">
        <v>1</v>
      </c>
      <c r="L12" s="160">
        <v>1</v>
      </c>
      <c r="M12" s="155">
        <f t="shared" si="1"/>
        <v>0.95</v>
      </c>
      <c r="N12" s="8"/>
    </row>
    <row r="13" spans="1:14" ht="19.5" customHeight="1" x14ac:dyDescent="0.25">
      <c r="A13" s="22">
        <v>8</v>
      </c>
      <c r="B13" s="156">
        <f>DATOS!C15</f>
        <v>0</v>
      </c>
      <c r="C13" s="157">
        <f>DATOS!D15</f>
        <v>0</v>
      </c>
      <c r="D13" s="162">
        <v>5</v>
      </c>
      <c r="E13" s="158">
        <v>6</v>
      </c>
      <c r="F13" s="159">
        <v>6</v>
      </c>
      <c r="G13" s="159">
        <v>7</v>
      </c>
      <c r="H13" s="159">
        <v>8</v>
      </c>
      <c r="I13" s="159">
        <v>7</v>
      </c>
      <c r="J13" s="184">
        <f t="shared" si="0"/>
        <v>6.5</v>
      </c>
      <c r="K13" s="160">
        <v>1</v>
      </c>
      <c r="L13" s="160">
        <v>0</v>
      </c>
      <c r="M13" s="155">
        <f t="shared" si="1"/>
        <v>0.97499999999999998</v>
      </c>
      <c r="N13" s="8"/>
    </row>
    <row r="14" spans="1:14" ht="19.5" customHeight="1" x14ac:dyDescent="0.25">
      <c r="A14" s="22">
        <v>9</v>
      </c>
      <c r="B14" s="156">
        <f>DATOS!C16</f>
        <v>0</v>
      </c>
      <c r="C14" s="157">
        <f>DATOS!D16</f>
        <v>0</v>
      </c>
      <c r="D14" s="162">
        <v>5</v>
      </c>
      <c r="E14" s="158">
        <v>5</v>
      </c>
      <c r="F14" s="159">
        <v>6</v>
      </c>
      <c r="G14" s="159">
        <v>6</v>
      </c>
      <c r="H14" s="159">
        <v>7</v>
      </c>
      <c r="I14" s="159">
        <v>7</v>
      </c>
      <c r="J14" s="184">
        <f t="shared" si="0"/>
        <v>6</v>
      </c>
      <c r="K14" s="160">
        <v>0</v>
      </c>
      <c r="L14" s="160">
        <v>2</v>
      </c>
      <c r="M14" s="155">
        <f t="shared" si="1"/>
        <v>0.95</v>
      </c>
      <c r="N14" s="8"/>
    </row>
    <row r="15" spans="1:14" ht="19.5" customHeight="1" x14ac:dyDescent="0.25">
      <c r="A15" s="22">
        <v>10</v>
      </c>
      <c r="B15" s="156">
        <f>DATOS!C17</f>
        <v>0</v>
      </c>
      <c r="C15" s="157">
        <f>DATOS!D17</f>
        <v>0</v>
      </c>
      <c r="D15" s="162">
        <v>8</v>
      </c>
      <c r="E15" s="158">
        <v>8</v>
      </c>
      <c r="F15" s="159">
        <v>9</v>
      </c>
      <c r="G15" s="159">
        <v>9</v>
      </c>
      <c r="H15" s="159">
        <v>9</v>
      </c>
      <c r="I15" s="159">
        <v>9</v>
      </c>
      <c r="J15" s="184">
        <f t="shared" si="0"/>
        <v>8.6666666666666661</v>
      </c>
      <c r="K15" s="160">
        <v>0</v>
      </c>
      <c r="L15" s="160">
        <v>0</v>
      </c>
      <c r="M15" s="155">
        <f t="shared" si="1"/>
        <v>1</v>
      </c>
      <c r="N15" s="8"/>
    </row>
    <row r="16" spans="1:14" ht="19.5" customHeight="1" x14ac:dyDescent="0.25">
      <c r="A16" s="22">
        <v>11</v>
      </c>
      <c r="B16" s="156">
        <f>DATOS!C18</f>
        <v>0</v>
      </c>
      <c r="C16" s="157">
        <f>DATOS!D18</f>
        <v>0</v>
      </c>
      <c r="D16" s="162">
        <v>7</v>
      </c>
      <c r="E16" s="158">
        <v>7</v>
      </c>
      <c r="F16" s="159">
        <v>8</v>
      </c>
      <c r="G16" s="159">
        <v>8</v>
      </c>
      <c r="H16" s="159">
        <v>8</v>
      </c>
      <c r="I16" s="159">
        <v>8</v>
      </c>
      <c r="J16" s="184">
        <f t="shared" si="0"/>
        <v>7.666666666666667</v>
      </c>
      <c r="K16" s="160">
        <v>0</v>
      </c>
      <c r="L16" s="160">
        <v>3</v>
      </c>
      <c r="M16" s="155">
        <f t="shared" si="1"/>
        <v>0.92500000000000004</v>
      </c>
      <c r="N16" s="8"/>
    </row>
    <row r="17" spans="1:14" ht="19.5" customHeight="1" x14ac:dyDescent="0.25">
      <c r="A17" s="22">
        <v>12</v>
      </c>
      <c r="B17" s="156">
        <f>DATOS!C19</f>
        <v>0</v>
      </c>
      <c r="C17" s="157">
        <f>DATOS!D19</f>
        <v>0</v>
      </c>
      <c r="D17" s="162">
        <v>7</v>
      </c>
      <c r="E17" s="158">
        <v>7</v>
      </c>
      <c r="F17" s="159">
        <v>8</v>
      </c>
      <c r="G17" s="159">
        <v>7</v>
      </c>
      <c r="H17" s="159">
        <v>8</v>
      </c>
      <c r="I17" s="159">
        <v>8</v>
      </c>
      <c r="J17" s="184">
        <f t="shared" si="0"/>
        <v>7.5</v>
      </c>
      <c r="K17" s="160">
        <v>0</v>
      </c>
      <c r="L17" s="160">
        <v>0</v>
      </c>
      <c r="M17" s="155">
        <f t="shared" si="1"/>
        <v>1</v>
      </c>
      <c r="N17" s="8"/>
    </row>
    <row r="18" spans="1:14" ht="19.5" customHeight="1" x14ac:dyDescent="0.25">
      <c r="A18" s="22">
        <v>13</v>
      </c>
      <c r="B18" s="156">
        <f>DATOS!C20</f>
        <v>0</v>
      </c>
      <c r="C18" s="157">
        <f>DATOS!D20</f>
        <v>0</v>
      </c>
      <c r="D18" s="162">
        <v>7</v>
      </c>
      <c r="E18" s="158">
        <v>8</v>
      </c>
      <c r="F18" s="159">
        <v>8</v>
      </c>
      <c r="G18" s="159">
        <v>7</v>
      </c>
      <c r="H18" s="159">
        <v>8</v>
      </c>
      <c r="I18" s="159">
        <v>8</v>
      </c>
      <c r="J18" s="184">
        <f t="shared" si="0"/>
        <v>7.666666666666667</v>
      </c>
      <c r="K18" s="160">
        <v>0</v>
      </c>
      <c r="L18" s="160">
        <v>0</v>
      </c>
      <c r="M18" s="155">
        <f t="shared" si="1"/>
        <v>1</v>
      </c>
      <c r="N18" s="8"/>
    </row>
    <row r="19" spans="1:14" ht="19.5" customHeight="1" x14ac:dyDescent="0.25">
      <c r="A19" s="22">
        <v>14</v>
      </c>
      <c r="B19" s="156">
        <f>DATOS!C21</f>
        <v>0</v>
      </c>
      <c r="C19" s="157">
        <f>DATOS!D21</f>
        <v>0</v>
      </c>
      <c r="D19" s="162">
        <v>7</v>
      </c>
      <c r="E19" s="158">
        <v>7</v>
      </c>
      <c r="F19" s="159">
        <v>7</v>
      </c>
      <c r="G19" s="159">
        <v>7</v>
      </c>
      <c r="H19" s="159">
        <v>9</v>
      </c>
      <c r="I19" s="159">
        <v>8</v>
      </c>
      <c r="J19" s="184">
        <f t="shared" si="0"/>
        <v>7.5</v>
      </c>
      <c r="K19" s="160">
        <v>0</v>
      </c>
      <c r="L19" s="160">
        <v>1</v>
      </c>
      <c r="M19" s="155">
        <f t="shared" si="1"/>
        <v>0.97499999999999998</v>
      </c>
      <c r="N19" s="8"/>
    </row>
    <row r="20" spans="1:14" ht="19.5" customHeight="1" x14ac:dyDescent="0.25">
      <c r="A20" s="22">
        <v>15</v>
      </c>
      <c r="B20" s="156">
        <f>DATOS!C22</f>
        <v>0</v>
      </c>
      <c r="C20" s="157">
        <f>DATOS!D22</f>
        <v>0</v>
      </c>
      <c r="D20" s="162">
        <v>5</v>
      </c>
      <c r="E20" s="158">
        <v>5</v>
      </c>
      <c r="F20" s="159">
        <v>6</v>
      </c>
      <c r="G20" s="159">
        <v>6</v>
      </c>
      <c r="H20" s="159">
        <v>7</v>
      </c>
      <c r="I20" s="159">
        <v>7</v>
      </c>
      <c r="J20" s="184">
        <f t="shared" si="0"/>
        <v>6</v>
      </c>
      <c r="K20" s="160">
        <v>0</v>
      </c>
      <c r="L20" s="160">
        <v>0</v>
      </c>
      <c r="M20" s="155">
        <f t="shared" si="1"/>
        <v>1</v>
      </c>
      <c r="N20" s="8"/>
    </row>
    <row r="21" spans="1:14" ht="19.5" customHeight="1" x14ac:dyDescent="0.25">
      <c r="A21" s="22">
        <v>16</v>
      </c>
      <c r="B21" s="156">
        <f>DATOS!C23</f>
        <v>0</v>
      </c>
      <c r="C21" s="157">
        <f>DATOS!D23</f>
        <v>0</v>
      </c>
      <c r="D21" s="162">
        <v>9</v>
      </c>
      <c r="E21" s="158">
        <v>8</v>
      </c>
      <c r="F21" s="159">
        <v>10</v>
      </c>
      <c r="G21" s="159">
        <v>10</v>
      </c>
      <c r="H21" s="159">
        <v>9</v>
      </c>
      <c r="I21" s="159">
        <v>10</v>
      </c>
      <c r="J21" s="184">
        <f t="shared" si="0"/>
        <v>9.3333333333333339</v>
      </c>
      <c r="K21" s="160">
        <v>0</v>
      </c>
      <c r="L21" s="160">
        <v>0</v>
      </c>
      <c r="M21" s="155">
        <f t="shared" si="1"/>
        <v>1</v>
      </c>
      <c r="N21" s="8"/>
    </row>
    <row r="22" spans="1:14" ht="19.5" customHeight="1" x14ac:dyDescent="0.25">
      <c r="A22" s="22">
        <v>17</v>
      </c>
      <c r="B22" s="156">
        <f>DATOS!C24</f>
        <v>0</v>
      </c>
      <c r="C22" s="157">
        <f>DATOS!D24</f>
        <v>0</v>
      </c>
      <c r="D22" s="162">
        <v>5</v>
      </c>
      <c r="E22" s="158">
        <v>6</v>
      </c>
      <c r="F22" s="159">
        <v>7</v>
      </c>
      <c r="G22" s="159">
        <v>7</v>
      </c>
      <c r="H22" s="159">
        <v>9</v>
      </c>
      <c r="I22" s="159">
        <v>7</v>
      </c>
      <c r="J22" s="184">
        <f t="shared" si="0"/>
        <v>6.833333333333333</v>
      </c>
      <c r="K22" s="160">
        <v>0</v>
      </c>
      <c r="L22" s="160">
        <v>1</v>
      </c>
      <c r="M22" s="155">
        <f t="shared" si="1"/>
        <v>0.97499999999999998</v>
      </c>
      <c r="N22" s="8"/>
    </row>
    <row r="23" spans="1:14" ht="19.5" customHeight="1" x14ac:dyDescent="0.25">
      <c r="A23" s="22">
        <v>18</v>
      </c>
      <c r="B23" s="156">
        <f>DATOS!C25</f>
        <v>0</v>
      </c>
      <c r="C23" s="157">
        <f>DATOS!D25</f>
        <v>0</v>
      </c>
      <c r="D23" s="162">
        <v>5</v>
      </c>
      <c r="E23" s="158">
        <v>5</v>
      </c>
      <c r="F23" s="159">
        <v>6</v>
      </c>
      <c r="G23" s="159">
        <v>6</v>
      </c>
      <c r="H23" s="159">
        <v>8</v>
      </c>
      <c r="I23" s="159">
        <v>7</v>
      </c>
      <c r="J23" s="184">
        <f t="shared" si="0"/>
        <v>6.166666666666667</v>
      </c>
      <c r="K23" s="160">
        <v>0</v>
      </c>
      <c r="L23" s="160">
        <v>0</v>
      </c>
      <c r="M23" s="155">
        <f t="shared" si="1"/>
        <v>1</v>
      </c>
      <c r="N23" s="8"/>
    </row>
    <row r="24" spans="1:14" ht="19.5" customHeight="1" x14ac:dyDescent="0.25">
      <c r="A24" s="22">
        <v>19</v>
      </c>
      <c r="B24" s="156">
        <f>DATOS!C26</f>
        <v>0</v>
      </c>
      <c r="C24" s="157">
        <f>DATOS!D26</f>
        <v>0</v>
      </c>
      <c r="D24" s="163">
        <v>7</v>
      </c>
      <c r="E24" s="164">
        <v>6</v>
      </c>
      <c r="F24" s="159">
        <v>7</v>
      </c>
      <c r="G24" s="159">
        <v>7</v>
      </c>
      <c r="H24" s="159">
        <v>9</v>
      </c>
      <c r="I24" s="159">
        <v>8</v>
      </c>
      <c r="J24" s="184">
        <f t="shared" si="0"/>
        <v>7.333333333333333</v>
      </c>
      <c r="K24" s="160">
        <v>0</v>
      </c>
      <c r="L24" s="160">
        <v>0</v>
      </c>
      <c r="M24" s="155">
        <f t="shared" si="1"/>
        <v>1</v>
      </c>
      <c r="N24" s="8"/>
    </row>
    <row r="25" spans="1:14" ht="19.5" customHeight="1" x14ac:dyDescent="0.25">
      <c r="A25" s="22">
        <v>20</v>
      </c>
      <c r="B25" s="156">
        <f>DATOS!C27</f>
        <v>0</v>
      </c>
      <c r="C25" s="157">
        <f>DATOS!D27</f>
        <v>0</v>
      </c>
      <c r="D25" s="162">
        <v>6</v>
      </c>
      <c r="E25" s="158">
        <v>5</v>
      </c>
      <c r="F25" s="159">
        <v>6</v>
      </c>
      <c r="G25" s="159">
        <v>6</v>
      </c>
      <c r="H25" s="159">
        <v>9</v>
      </c>
      <c r="I25" s="159">
        <v>7</v>
      </c>
      <c r="J25" s="184">
        <f t="shared" si="0"/>
        <v>6.5</v>
      </c>
      <c r="K25" s="160">
        <v>1</v>
      </c>
      <c r="L25" s="160">
        <v>2</v>
      </c>
      <c r="M25" s="155">
        <f t="shared" si="1"/>
        <v>0.92500000000000004</v>
      </c>
      <c r="N25" s="8"/>
    </row>
    <row r="26" spans="1:14" ht="19.5" customHeight="1" x14ac:dyDescent="0.25">
      <c r="A26" s="22">
        <v>21</v>
      </c>
      <c r="B26" s="156">
        <f>DATOS!C28</f>
        <v>0</v>
      </c>
      <c r="C26" s="157">
        <f>DATOS!D28</f>
        <v>0</v>
      </c>
      <c r="D26" s="162">
        <v>8</v>
      </c>
      <c r="E26" s="158">
        <v>8</v>
      </c>
      <c r="F26" s="159">
        <v>9</v>
      </c>
      <c r="G26" s="159">
        <v>9</v>
      </c>
      <c r="H26" s="159">
        <v>9</v>
      </c>
      <c r="I26" s="159">
        <v>9</v>
      </c>
      <c r="J26" s="184">
        <f t="shared" si="0"/>
        <v>8.6666666666666661</v>
      </c>
      <c r="K26" s="160">
        <v>1</v>
      </c>
      <c r="L26" s="160">
        <v>2</v>
      </c>
      <c r="M26" s="155">
        <f t="shared" si="1"/>
        <v>0.92500000000000004</v>
      </c>
      <c r="N26" s="8"/>
    </row>
    <row r="27" spans="1:14" ht="19.5" customHeight="1" x14ac:dyDescent="0.25">
      <c r="A27" s="22">
        <v>22</v>
      </c>
      <c r="B27" s="156">
        <f>DATOS!C29</f>
        <v>0</v>
      </c>
      <c r="C27" s="157">
        <f>DATOS!D29</f>
        <v>0</v>
      </c>
      <c r="D27" s="162">
        <v>7</v>
      </c>
      <c r="E27" s="158">
        <v>6</v>
      </c>
      <c r="F27" s="159">
        <v>7</v>
      </c>
      <c r="G27" s="159">
        <v>7</v>
      </c>
      <c r="H27" s="159">
        <v>9</v>
      </c>
      <c r="I27" s="159">
        <v>8</v>
      </c>
      <c r="J27" s="184">
        <f t="shared" si="0"/>
        <v>7.333333333333333</v>
      </c>
      <c r="K27" s="160">
        <v>0</v>
      </c>
      <c r="L27" s="160">
        <v>0</v>
      </c>
      <c r="M27" s="155">
        <f t="shared" si="1"/>
        <v>1</v>
      </c>
      <c r="N27" s="8"/>
    </row>
    <row r="28" spans="1:14" ht="19.5" customHeight="1" x14ac:dyDescent="0.25">
      <c r="A28" s="22">
        <v>23</v>
      </c>
      <c r="B28" s="156">
        <f>DATOS!C30</f>
        <v>0</v>
      </c>
      <c r="C28" s="157">
        <f>DATOS!D30</f>
        <v>0</v>
      </c>
      <c r="D28" s="162">
        <v>7</v>
      </c>
      <c r="E28" s="158">
        <v>7</v>
      </c>
      <c r="F28" s="159">
        <v>8</v>
      </c>
      <c r="G28" s="159">
        <v>7</v>
      </c>
      <c r="H28" s="159">
        <v>9</v>
      </c>
      <c r="I28" s="159">
        <v>9</v>
      </c>
      <c r="J28" s="184">
        <f t="shared" si="0"/>
        <v>7.833333333333333</v>
      </c>
      <c r="K28" s="160">
        <v>0</v>
      </c>
      <c r="L28" s="160">
        <v>1</v>
      </c>
      <c r="M28" s="155">
        <f t="shared" si="1"/>
        <v>0.97499999999999998</v>
      </c>
      <c r="N28" s="8"/>
    </row>
    <row r="29" spans="1:14" ht="19.5" customHeight="1" x14ac:dyDescent="0.25">
      <c r="A29" s="22">
        <v>24</v>
      </c>
      <c r="B29" s="156">
        <f>DATOS!C31</f>
        <v>0</v>
      </c>
      <c r="C29" s="157">
        <f>DATOS!D31</f>
        <v>0</v>
      </c>
      <c r="D29" s="162">
        <v>5</v>
      </c>
      <c r="E29" s="158">
        <v>5</v>
      </c>
      <c r="F29" s="159">
        <v>5</v>
      </c>
      <c r="G29" s="159">
        <v>5</v>
      </c>
      <c r="H29" s="159">
        <v>5</v>
      </c>
      <c r="I29" s="159">
        <v>5</v>
      </c>
      <c r="J29" s="184">
        <f t="shared" si="0"/>
        <v>5</v>
      </c>
      <c r="K29" s="160">
        <v>1</v>
      </c>
      <c r="L29" s="160">
        <v>2</v>
      </c>
      <c r="M29" s="155">
        <f t="shared" si="1"/>
        <v>0.92500000000000004</v>
      </c>
      <c r="N29" s="8"/>
    </row>
    <row r="30" spans="1:14" ht="19.5" customHeight="1" x14ac:dyDescent="0.25">
      <c r="A30" s="22">
        <v>25</v>
      </c>
      <c r="B30" s="156">
        <f>DATOS!C32</f>
        <v>0</v>
      </c>
      <c r="C30" s="157">
        <f>DATOS!D32</f>
        <v>0</v>
      </c>
      <c r="D30" s="162">
        <v>7</v>
      </c>
      <c r="E30" s="158">
        <v>6</v>
      </c>
      <c r="F30" s="159">
        <v>7</v>
      </c>
      <c r="G30" s="159">
        <v>8</v>
      </c>
      <c r="H30" s="159">
        <v>9</v>
      </c>
      <c r="I30" s="159">
        <v>9</v>
      </c>
      <c r="J30" s="184">
        <f t="shared" si="0"/>
        <v>7.666666666666667</v>
      </c>
      <c r="K30" s="160">
        <v>0</v>
      </c>
      <c r="L30" s="160">
        <v>2</v>
      </c>
      <c r="M30" s="155">
        <f t="shared" si="1"/>
        <v>0.95</v>
      </c>
      <c r="N30" s="8"/>
    </row>
    <row r="31" spans="1:14" ht="19.5" customHeight="1" x14ac:dyDescent="0.25">
      <c r="A31" s="22">
        <v>26</v>
      </c>
      <c r="B31" s="156">
        <f>DATOS!C33</f>
        <v>0</v>
      </c>
      <c r="C31" s="157">
        <f>DATOS!D33</f>
        <v>0</v>
      </c>
      <c r="D31" s="162">
        <v>8</v>
      </c>
      <c r="E31" s="158">
        <v>8</v>
      </c>
      <c r="F31" s="159">
        <v>9</v>
      </c>
      <c r="G31" s="159">
        <v>9</v>
      </c>
      <c r="H31" s="159">
        <v>9</v>
      </c>
      <c r="I31" s="159">
        <v>9</v>
      </c>
      <c r="J31" s="184">
        <f t="shared" si="0"/>
        <v>8.6666666666666661</v>
      </c>
      <c r="K31" s="160">
        <v>0</v>
      </c>
      <c r="L31" s="160">
        <v>0</v>
      </c>
      <c r="M31" s="155">
        <f t="shared" si="1"/>
        <v>1</v>
      </c>
      <c r="N31" s="8"/>
    </row>
    <row r="32" spans="1:14" ht="19.5" customHeight="1" x14ac:dyDescent="0.25">
      <c r="A32" s="22">
        <v>27</v>
      </c>
      <c r="B32" s="156">
        <f>DATOS!C34</f>
        <v>0</v>
      </c>
      <c r="C32" s="157">
        <f>DATOS!D34</f>
        <v>0</v>
      </c>
      <c r="D32" s="162">
        <v>6</v>
      </c>
      <c r="E32" s="158">
        <v>7</v>
      </c>
      <c r="F32" s="159">
        <v>7</v>
      </c>
      <c r="G32" s="159">
        <v>7</v>
      </c>
      <c r="H32" s="159">
        <v>9</v>
      </c>
      <c r="I32" s="159">
        <v>9</v>
      </c>
      <c r="J32" s="184">
        <f t="shared" si="0"/>
        <v>7.5</v>
      </c>
      <c r="K32" s="160">
        <v>0</v>
      </c>
      <c r="L32" s="160">
        <v>0</v>
      </c>
      <c r="M32" s="155">
        <f t="shared" si="1"/>
        <v>1</v>
      </c>
      <c r="N32" s="8"/>
    </row>
    <row r="33" spans="1:15" ht="19.5" customHeight="1" x14ac:dyDescent="0.25">
      <c r="A33" s="22">
        <v>28</v>
      </c>
      <c r="B33" s="156">
        <f>DATOS!C35</f>
        <v>0</v>
      </c>
      <c r="C33" s="157">
        <f>DATOS!D35</f>
        <v>0</v>
      </c>
      <c r="D33" s="162">
        <v>7</v>
      </c>
      <c r="E33" s="158">
        <v>6</v>
      </c>
      <c r="F33" s="159">
        <v>7</v>
      </c>
      <c r="G33" s="159">
        <v>7</v>
      </c>
      <c r="H33" s="159">
        <v>8</v>
      </c>
      <c r="I33" s="159">
        <v>8</v>
      </c>
      <c r="J33" s="184">
        <f t="shared" si="0"/>
        <v>7.166666666666667</v>
      </c>
      <c r="K33" s="160">
        <v>2</v>
      </c>
      <c r="L33" s="160">
        <v>0</v>
      </c>
      <c r="M33" s="155">
        <f t="shared" si="1"/>
        <v>0.95</v>
      </c>
      <c r="N33" s="8"/>
    </row>
    <row r="34" spans="1:15" ht="19.5" customHeight="1" x14ac:dyDescent="0.25">
      <c r="A34" s="22">
        <v>29</v>
      </c>
      <c r="B34" s="156">
        <f>DATOS!C36</f>
        <v>0</v>
      </c>
      <c r="C34" s="157">
        <f>DATOS!D36</f>
        <v>0</v>
      </c>
      <c r="D34" s="162">
        <v>7</v>
      </c>
      <c r="E34" s="158">
        <v>6</v>
      </c>
      <c r="F34" s="159">
        <v>9</v>
      </c>
      <c r="G34" s="159">
        <v>8</v>
      </c>
      <c r="H34" s="159">
        <v>9</v>
      </c>
      <c r="I34" s="159">
        <v>9</v>
      </c>
      <c r="J34" s="184">
        <f t="shared" si="0"/>
        <v>8</v>
      </c>
      <c r="K34" s="160">
        <v>0</v>
      </c>
      <c r="L34" s="160">
        <v>0</v>
      </c>
      <c r="M34" s="155">
        <f t="shared" si="1"/>
        <v>1</v>
      </c>
      <c r="N34" s="8"/>
    </row>
    <row r="35" spans="1:15" ht="19.5" customHeight="1" x14ac:dyDescent="0.25">
      <c r="A35" s="22">
        <v>30</v>
      </c>
      <c r="B35" s="156">
        <f>DATOS!C37</f>
        <v>0</v>
      </c>
      <c r="C35" s="157">
        <f>DATOS!D37</f>
        <v>0</v>
      </c>
      <c r="D35" s="162">
        <v>7</v>
      </c>
      <c r="E35" s="158">
        <v>7</v>
      </c>
      <c r="F35" s="159">
        <v>9</v>
      </c>
      <c r="G35" s="159">
        <v>8</v>
      </c>
      <c r="H35" s="159">
        <v>9</v>
      </c>
      <c r="I35" s="159">
        <v>8</v>
      </c>
      <c r="J35" s="184">
        <f t="shared" si="0"/>
        <v>8</v>
      </c>
      <c r="K35" s="160">
        <v>1</v>
      </c>
      <c r="L35" s="160">
        <v>0</v>
      </c>
      <c r="M35" s="155">
        <f t="shared" si="1"/>
        <v>0.97499999999999998</v>
      </c>
      <c r="N35" s="8"/>
    </row>
    <row r="36" spans="1:15" ht="19.5" customHeight="1" x14ac:dyDescent="0.25">
      <c r="A36" s="22">
        <v>31</v>
      </c>
      <c r="B36" s="156">
        <f>DATOS!C38</f>
        <v>0</v>
      </c>
      <c r="C36" s="157">
        <f>DATOS!D38</f>
        <v>0</v>
      </c>
      <c r="D36" s="162">
        <v>6</v>
      </c>
      <c r="E36" s="158">
        <v>6</v>
      </c>
      <c r="F36" s="159">
        <v>7</v>
      </c>
      <c r="G36" s="159">
        <v>6</v>
      </c>
      <c r="H36" s="159">
        <v>9</v>
      </c>
      <c r="I36" s="159">
        <v>8</v>
      </c>
      <c r="J36" s="184">
        <f t="shared" si="0"/>
        <v>7</v>
      </c>
      <c r="K36" s="160">
        <v>0</v>
      </c>
      <c r="L36" s="160">
        <v>0</v>
      </c>
      <c r="M36" s="155">
        <f t="shared" si="1"/>
        <v>1</v>
      </c>
      <c r="N36" s="8"/>
    </row>
    <row r="37" spans="1:15" ht="19.5" customHeight="1" x14ac:dyDescent="0.25">
      <c r="A37" s="22">
        <v>32</v>
      </c>
      <c r="B37" s="156">
        <f>DATOS!C39</f>
        <v>0</v>
      </c>
      <c r="C37" s="157">
        <f>DATOS!D39</f>
        <v>0</v>
      </c>
      <c r="D37" s="162">
        <v>7</v>
      </c>
      <c r="E37" s="158">
        <v>7</v>
      </c>
      <c r="F37" s="159">
        <v>7</v>
      </c>
      <c r="G37" s="159">
        <v>7</v>
      </c>
      <c r="H37" s="159">
        <v>8</v>
      </c>
      <c r="I37" s="159">
        <v>8</v>
      </c>
      <c r="J37" s="184">
        <f t="shared" si="0"/>
        <v>7.333333333333333</v>
      </c>
      <c r="K37" s="160">
        <v>1</v>
      </c>
      <c r="L37" s="160">
        <v>1</v>
      </c>
      <c r="M37" s="155">
        <f t="shared" si="1"/>
        <v>0.95</v>
      </c>
      <c r="N37" s="8"/>
    </row>
    <row r="38" spans="1:15" ht="19.5" customHeight="1" x14ac:dyDescent="0.25">
      <c r="A38" s="22">
        <v>33</v>
      </c>
      <c r="B38" s="156">
        <f>DATOS!C40</f>
        <v>0</v>
      </c>
      <c r="C38" s="157">
        <f>DATOS!D40</f>
        <v>0</v>
      </c>
      <c r="D38" s="162">
        <v>6</v>
      </c>
      <c r="E38" s="158">
        <v>6</v>
      </c>
      <c r="F38" s="159">
        <v>8</v>
      </c>
      <c r="G38" s="159">
        <v>8</v>
      </c>
      <c r="H38" s="159">
        <v>9</v>
      </c>
      <c r="I38" s="159">
        <v>8</v>
      </c>
      <c r="J38" s="184">
        <f t="shared" si="0"/>
        <v>7.5</v>
      </c>
      <c r="K38" s="160">
        <v>0</v>
      </c>
      <c r="L38" s="160">
        <v>0</v>
      </c>
      <c r="M38" s="155">
        <f t="shared" si="1"/>
        <v>1</v>
      </c>
      <c r="N38" s="8"/>
    </row>
    <row r="39" spans="1:15" ht="19.5" customHeight="1" x14ac:dyDescent="0.25">
      <c r="A39" s="22">
        <v>34</v>
      </c>
      <c r="B39" s="156">
        <f>DATOS!C41</f>
        <v>0</v>
      </c>
      <c r="C39" s="157">
        <f>DATOS!D41</f>
        <v>0</v>
      </c>
      <c r="D39" s="162">
        <v>8</v>
      </c>
      <c r="E39" s="158">
        <v>8</v>
      </c>
      <c r="F39" s="159">
        <v>8</v>
      </c>
      <c r="G39" s="159">
        <v>8</v>
      </c>
      <c r="H39" s="159">
        <v>9</v>
      </c>
      <c r="I39" s="159">
        <v>8</v>
      </c>
      <c r="J39" s="184">
        <f t="shared" si="0"/>
        <v>8.1666666666666661</v>
      </c>
      <c r="K39" s="160">
        <v>0</v>
      </c>
      <c r="L39" s="160">
        <v>0</v>
      </c>
      <c r="M39" s="155">
        <f t="shared" si="1"/>
        <v>1</v>
      </c>
      <c r="N39" s="8"/>
    </row>
    <row r="40" spans="1:15" ht="19.5" customHeight="1" x14ac:dyDescent="0.25">
      <c r="A40" s="22">
        <v>35</v>
      </c>
      <c r="B40" s="156">
        <f>DATOS!C42</f>
        <v>0</v>
      </c>
      <c r="C40" s="157">
        <f>DATOS!D42</f>
        <v>0</v>
      </c>
      <c r="D40" s="162">
        <v>8</v>
      </c>
      <c r="E40" s="158">
        <v>8</v>
      </c>
      <c r="F40" s="159">
        <v>8</v>
      </c>
      <c r="G40" s="159">
        <v>8</v>
      </c>
      <c r="H40" s="159">
        <v>9</v>
      </c>
      <c r="I40" s="159">
        <v>9</v>
      </c>
      <c r="J40" s="184">
        <f t="shared" si="0"/>
        <v>8.3333333333333339</v>
      </c>
      <c r="K40" s="160">
        <v>0</v>
      </c>
      <c r="L40" s="160">
        <v>3</v>
      </c>
      <c r="M40" s="155">
        <f t="shared" si="1"/>
        <v>0.92500000000000004</v>
      </c>
      <c r="N40" s="8"/>
    </row>
    <row r="41" spans="1:15" ht="19.5" customHeight="1" x14ac:dyDescent="0.25">
      <c r="A41" s="24">
        <v>36</v>
      </c>
      <c r="B41" s="156">
        <f>DATOS!C43</f>
        <v>0</v>
      </c>
      <c r="C41" s="157">
        <f>DATOS!D43</f>
        <v>0</v>
      </c>
      <c r="D41" s="162">
        <v>7</v>
      </c>
      <c r="E41" s="158">
        <v>7</v>
      </c>
      <c r="F41" s="159">
        <v>8</v>
      </c>
      <c r="G41" s="159">
        <v>8</v>
      </c>
      <c r="H41" s="159">
        <v>8</v>
      </c>
      <c r="I41" s="159">
        <v>8</v>
      </c>
      <c r="J41" s="184">
        <f t="shared" si="0"/>
        <v>7.666666666666667</v>
      </c>
      <c r="K41" s="160">
        <v>0</v>
      </c>
      <c r="L41" s="160">
        <v>0</v>
      </c>
      <c r="M41" s="155">
        <f t="shared" si="1"/>
        <v>1</v>
      </c>
      <c r="N41" s="8"/>
    </row>
    <row r="42" spans="1:15" ht="19.5" customHeight="1" x14ac:dyDescent="0.25">
      <c r="A42" s="24">
        <v>37</v>
      </c>
      <c r="B42" s="156">
        <f>DATOS!C44</f>
        <v>0</v>
      </c>
      <c r="C42" s="157">
        <f>DATOS!D44</f>
        <v>0</v>
      </c>
      <c r="D42" s="162">
        <v>7</v>
      </c>
      <c r="E42" s="158">
        <v>7</v>
      </c>
      <c r="F42" s="159">
        <v>7</v>
      </c>
      <c r="G42" s="159">
        <v>8</v>
      </c>
      <c r="H42" s="159">
        <v>9</v>
      </c>
      <c r="I42" s="159">
        <v>8</v>
      </c>
      <c r="J42" s="184">
        <f t="shared" si="0"/>
        <v>7.666666666666667</v>
      </c>
      <c r="K42" s="160">
        <v>2</v>
      </c>
      <c r="L42" s="160">
        <v>0</v>
      </c>
      <c r="M42" s="155">
        <f t="shared" si="1"/>
        <v>0.95</v>
      </c>
      <c r="N42" s="8"/>
    </row>
    <row r="43" spans="1:15" ht="19.5" customHeight="1" x14ac:dyDescent="0.25">
      <c r="A43" s="24">
        <v>38</v>
      </c>
      <c r="B43" s="156">
        <f>DATOS!C45</f>
        <v>0</v>
      </c>
      <c r="C43" s="157">
        <f>DATOS!D45</f>
        <v>0</v>
      </c>
      <c r="D43" s="162">
        <v>8</v>
      </c>
      <c r="E43" s="158">
        <v>8</v>
      </c>
      <c r="F43" s="159">
        <v>8</v>
      </c>
      <c r="G43" s="159">
        <v>8</v>
      </c>
      <c r="H43" s="159">
        <v>8</v>
      </c>
      <c r="I43" s="159">
        <v>9</v>
      </c>
      <c r="J43" s="184">
        <f t="shared" si="0"/>
        <v>8.1666666666666661</v>
      </c>
      <c r="K43" s="160">
        <v>5</v>
      </c>
      <c r="L43" s="160">
        <v>5</v>
      </c>
      <c r="M43" s="155">
        <f t="shared" si="1"/>
        <v>0.75</v>
      </c>
      <c r="N43" s="8"/>
    </row>
    <row r="44" spans="1:15" ht="19.5" customHeight="1" x14ac:dyDescent="0.25">
      <c r="A44" s="24">
        <v>39</v>
      </c>
      <c r="B44" s="156">
        <f>DATOS!C46</f>
        <v>0</v>
      </c>
      <c r="C44" s="157">
        <f>DATOS!D46</f>
        <v>0</v>
      </c>
      <c r="D44" s="162">
        <v>9</v>
      </c>
      <c r="E44" s="158">
        <v>8</v>
      </c>
      <c r="F44" s="159">
        <v>7</v>
      </c>
      <c r="G44" s="159">
        <v>8</v>
      </c>
      <c r="H44" s="159">
        <v>8</v>
      </c>
      <c r="I44" s="159">
        <v>8</v>
      </c>
      <c r="J44" s="184">
        <f t="shared" si="0"/>
        <v>8</v>
      </c>
      <c r="K44" s="160">
        <v>5</v>
      </c>
      <c r="L44" s="160">
        <v>4</v>
      </c>
      <c r="M44" s="155">
        <f t="shared" si="1"/>
        <v>0.77500000000000002</v>
      </c>
      <c r="N44" s="8"/>
    </row>
    <row r="45" spans="1:15" ht="19.5" customHeight="1" x14ac:dyDescent="0.25">
      <c r="A45" s="24">
        <v>40</v>
      </c>
      <c r="B45" s="156">
        <f>DATOS!C47</f>
        <v>0</v>
      </c>
      <c r="C45" s="157">
        <f>DATOS!D47</f>
        <v>0</v>
      </c>
      <c r="D45" s="162">
        <v>7</v>
      </c>
      <c r="E45" s="158">
        <v>8</v>
      </c>
      <c r="F45" s="159">
        <v>8</v>
      </c>
      <c r="G45" s="159">
        <v>8</v>
      </c>
      <c r="H45" s="159">
        <v>9</v>
      </c>
      <c r="I45" s="159">
        <v>9</v>
      </c>
      <c r="J45" s="184">
        <f t="shared" si="0"/>
        <v>8.1666666666666661</v>
      </c>
      <c r="K45" s="160">
        <v>1</v>
      </c>
      <c r="L45" s="160">
        <v>2</v>
      </c>
      <c r="M45" s="155">
        <f t="shared" si="1"/>
        <v>0.92500000000000004</v>
      </c>
      <c r="N45" s="8"/>
    </row>
    <row r="46" spans="1:15" x14ac:dyDescent="0.25">
      <c r="A46" s="143"/>
      <c r="B46" s="134" t="s">
        <v>24</v>
      </c>
      <c r="C46" s="134" t="str">
        <f>DATOS!D5</f>
        <v>LUIS GILBERTO GRANADOS LARA</v>
      </c>
      <c r="D46" s="143"/>
      <c r="E46" s="143"/>
      <c r="F46" s="165"/>
      <c r="G46" s="166"/>
      <c r="H46" s="166"/>
      <c r="I46" s="166"/>
      <c r="J46" s="134"/>
      <c r="K46" s="167"/>
      <c r="L46" s="167"/>
      <c r="M46" s="169"/>
      <c r="N46" s="134"/>
      <c r="O46" s="170"/>
    </row>
    <row r="47" spans="1:15" ht="15.75" customHeight="1" x14ac:dyDescent="0.25">
      <c r="A47" s="143"/>
      <c r="B47" s="134"/>
      <c r="C47" s="134"/>
      <c r="D47" s="206" t="s">
        <v>16</v>
      </c>
      <c r="E47" s="206"/>
      <c r="F47" s="206"/>
      <c r="G47" s="206"/>
      <c r="H47" s="206"/>
      <c r="I47" s="206"/>
      <c r="J47" s="206"/>
      <c r="K47" s="207" t="s">
        <v>18</v>
      </c>
      <c r="L47" s="207"/>
      <c r="M47" s="169" t="s">
        <v>17</v>
      </c>
      <c r="N47" s="134"/>
      <c r="O47" s="170"/>
    </row>
    <row r="48" spans="1:15" ht="15.75" x14ac:dyDescent="0.25">
      <c r="A48" s="143"/>
      <c r="B48" s="171"/>
      <c r="C48" s="172" t="s">
        <v>15</v>
      </c>
      <c r="D48" s="182">
        <f t="shared" ref="D48:M48" si="2">AVERAGE(D6:D45)</f>
        <v>6.75</v>
      </c>
      <c r="E48" s="182">
        <f t="shared" si="2"/>
        <v>6.6749999999999998</v>
      </c>
      <c r="F48" s="182">
        <f t="shared" si="2"/>
        <v>7.4</v>
      </c>
      <c r="G48" s="182">
        <f t="shared" si="2"/>
        <v>7.375</v>
      </c>
      <c r="H48" s="182">
        <f t="shared" si="2"/>
        <v>8.4749999999999996</v>
      </c>
      <c r="I48" s="182">
        <f t="shared" si="2"/>
        <v>8.0250000000000004</v>
      </c>
      <c r="J48" s="182">
        <f t="shared" si="2"/>
        <v>7.4500000000000011</v>
      </c>
      <c r="K48" s="182">
        <f t="shared" si="2"/>
        <v>0.72499999999999998</v>
      </c>
      <c r="L48" s="182">
        <f t="shared" si="2"/>
        <v>0.97499999999999998</v>
      </c>
      <c r="M48" s="183">
        <f t="shared" si="2"/>
        <v>0.95750000000000013</v>
      </c>
      <c r="N48" s="134"/>
      <c r="O48" s="170"/>
    </row>
    <row r="49" spans="1:15" x14ac:dyDescent="0.25">
      <c r="A49" s="173"/>
      <c r="B49" s="174"/>
      <c r="C49" s="134"/>
      <c r="D49" s="143"/>
      <c r="E49" s="143"/>
      <c r="F49" s="175"/>
      <c r="G49" s="166"/>
      <c r="H49" s="166"/>
      <c r="I49" s="166"/>
      <c r="J49" s="134"/>
      <c r="K49" s="167"/>
      <c r="L49" s="167"/>
      <c r="M49" s="134"/>
      <c r="N49" s="134"/>
      <c r="O49" s="170"/>
    </row>
    <row r="50" spans="1:15" x14ac:dyDescent="0.25">
      <c r="A50" s="173"/>
      <c r="B50" s="176" t="s">
        <v>28</v>
      </c>
      <c r="C50" s="177"/>
      <c r="D50" s="173"/>
      <c r="E50" s="173"/>
      <c r="F50" s="178"/>
      <c r="G50" s="179"/>
      <c r="H50" s="179"/>
      <c r="I50" s="180"/>
      <c r="J50" s="170"/>
      <c r="K50" s="181"/>
      <c r="L50" s="181"/>
      <c r="M50" s="170"/>
      <c r="N50" s="170"/>
      <c r="O50" s="170"/>
    </row>
    <row r="51" spans="1:15" ht="15.75" customHeight="1" x14ac:dyDescent="0.25">
      <c r="A51" s="2"/>
      <c r="B51" s="5"/>
      <c r="C51" s="3"/>
      <c r="D51" s="2"/>
      <c r="E51" s="2"/>
      <c r="F51" s="9"/>
      <c r="G51" s="7"/>
      <c r="H51" s="7"/>
      <c r="I51" s="7"/>
    </row>
    <row r="52" spans="1:15" x14ac:dyDescent="0.25">
      <c r="F52" s="2"/>
      <c r="G52" s="2"/>
      <c r="H52" s="2"/>
      <c r="I52" s="2"/>
    </row>
  </sheetData>
  <sheetProtection algorithmName="SHA-512" hashValue="vPGHeRWqBWcQoGxAWH5+5Z26vdmyvGyGWEnB/gRaGiu5wlhtYYc3ghjVptRQzUJWOoqGnNlbTisoEACSBaYPcQ==" saltValue="2CuID/aLbPcaRJORBIgT/w==" spinCount="100000" sheet="1" objects="1" scenarios="1" formatCells="0" formatColumns="0" formatRows="0" insertColumns="0" insertRows="0" deleteColumns="0" deleteRows="0"/>
  <mergeCells count="4">
    <mergeCell ref="D47:J47"/>
    <mergeCell ref="K47:L47"/>
    <mergeCell ref="C2:F2"/>
    <mergeCell ref="A1:N1"/>
  </mergeCells>
  <conditionalFormatting sqref="F49:F1048576 F6:F46 B2 C3 A1">
    <cfRule type="cellIs" dxfId="32" priority="3" operator="equal">
      <formula>"H"</formula>
    </cfRule>
    <cfRule type="cellIs" dxfId="31" priority="4" operator="equal">
      <formula>"M"</formula>
    </cfRule>
  </conditionalFormatting>
  <conditionalFormatting sqref="M6:M4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6:J45">
    <cfRule type="cellIs" dxfId="30" priority="1" operator="lessThanOrEqual">
      <formula>6</formula>
    </cfRule>
  </conditionalFormatting>
  <printOptions horizontalCentered="1" verticalCentered="1"/>
  <pageMargins left="0.27559055118110237" right="0.70866141732283472" top="0.31496062992125984" bottom="0.19685039370078741" header="0.31496062992125984" footer="0.19685039370078741"/>
  <pageSetup scale="80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zoomScale="85" zoomScaleNormal="85" zoomScaleSheetLayoutView="100" zoomScalePageLayoutView="85" workbookViewId="0">
      <selection activeCell="M6" sqref="M6:M45"/>
    </sheetView>
  </sheetViews>
  <sheetFormatPr baseColWidth="10" defaultRowHeight="15" x14ac:dyDescent="0.25"/>
  <cols>
    <col min="1" max="1" width="3" style="1" customWidth="1"/>
    <col min="2" max="2" width="21.5703125" style="4" customWidth="1"/>
    <col min="3" max="3" width="28.7109375" style="1" customWidth="1"/>
    <col min="4" max="9" width="4.85546875" style="1" customWidth="1"/>
    <col min="10" max="10" width="5.42578125" style="1" customWidth="1"/>
    <col min="11" max="12" width="5.140625" style="14" customWidth="1"/>
    <col min="13" max="13" width="6.42578125" style="1" customWidth="1"/>
    <col min="14" max="16384" width="11.42578125" style="1"/>
  </cols>
  <sheetData>
    <row r="1" spans="1:14" ht="23.25" x14ac:dyDescent="0.25">
      <c r="A1" s="209" t="s">
        <v>56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</row>
    <row r="2" spans="1:14" ht="16.5" customHeight="1" x14ac:dyDescent="0.3">
      <c r="A2" s="15"/>
      <c r="B2" s="54" t="s">
        <v>23</v>
      </c>
      <c r="C2" s="208" t="str">
        <f>DATOS!D3</f>
        <v>CONSTITUCIÓN</v>
      </c>
      <c r="D2" s="208"/>
      <c r="E2" s="208"/>
      <c r="F2" s="208"/>
      <c r="G2" s="55" t="str">
        <f>DATOS!C2</f>
        <v xml:space="preserve">SEGUNDO  GRADO </v>
      </c>
      <c r="H2" s="8"/>
      <c r="J2" s="8"/>
      <c r="K2" s="37"/>
      <c r="L2" s="50" t="s">
        <v>25</v>
      </c>
      <c r="M2" s="8"/>
      <c r="N2" s="60" t="str">
        <f>DATOS!D4</f>
        <v>2° A</v>
      </c>
    </row>
    <row r="3" spans="1:14" ht="15" customHeight="1" x14ac:dyDescent="0.25">
      <c r="A3" s="15"/>
      <c r="B3" s="16"/>
      <c r="C3" s="18" t="s">
        <v>29</v>
      </c>
      <c r="D3" s="17"/>
      <c r="E3" s="8"/>
      <c r="F3" s="8"/>
      <c r="G3" s="18"/>
      <c r="H3" s="18"/>
      <c r="I3" s="33"/>
      <c r="J3" s="8"/>
      <c r="K3" s="39" t="s">
        <v>14</v>
      </c>
      <c r="L3" s="38"/>
      <c r="M3" s="8"/>
      <c r="N3" s="8"/>
    </row>
    <row r="4" spans="1:14" ht="18" customHeight="1" x14ac:dyDescent="0.25">
      <c r="A4" s="19"/>
      <c r="B4" s="56"/>
      <c r="C4" s="57"/>
      <c r="D4" s="58"/>
      <c r="E4" s="58"/>
      <c r="F4" s="59"/>
      <c r="G4" s="8"/>
      <c r="H4" s="8"/>
      <c r="I4" s="40" t="s">
        <v>13</v>
      </c>
      <c r="J4" s="8"/>
      <c r="K4" s="35">
        <v>20</v>
      </c>
      <c r="L4" s="35">
        <v>20</v>
      </c>
      <c r="M4" s="8"/>
      <c r="N4" s="8"/>
    </row>
    <row r="5" spans="1:14" s="11" customFormat="1" ht="76.5" customHeight="1" x14ac:dyDescent="0.25">
      <c r="A5" s="10" t="s">
        <v>0</v>
      </c>
      <c r="B5" s="12" t="s">
        <v>2</v>
      </c>
      <c r="C5" s="13" t="s">
        <v>1</v>
      </c>
      <c r="D5" s="20" t="s">
        <v>3</v>
      </c>
      <c r="E5" s="20" t="s">
        <v>4</v>
      </c>
      <c r="F5" s="20" t="s">
        <v>12</v>
      </c>
      <c r="G5" s="20" t="s">
        <v>5</v>
      </c>
      <c r="H5" s="20" t="s">
        <v>6</v>
      </c>
      <c r="I5" s="20" t="s">
        <v>7</v>
      </c>
      <c r="J5" s="44" t="s">
        <v>8</v>
      </c>
      <c r="K5" s="20" t="s">
        <v>35</v>
      </c>
      <c r="L5" s="20" t="s">
        <v>36</v>
      </c>
      <c r="M5" s="43" t="s">
        <v>19</v>
      </c>
      <c r="N5" s="21"/>
    </row>
    <row r="6" spans="1:14" ht="19.5" customHeight="1" x14ac:dyDescent="0.25">
      <c r="A6" s="22">
        <v>1</v>
      </c>
      <c r="B6" s="61">
        <f>DATOS!C8</f>
        <v>0</v>
      </c>
      <c r="C6" s="62">
        <f>DATOS!D8</f>
        <v>0</v>
      </c>
      <c r="D6" s="23">
        <v>8</v>
      </c>
      <c r="E6" s="23">
        <v>8</v>
      </c>
      <c r="F6" s="45">
        <v>9</v>
      </c>
      <c r="G6" s="45">
        <v>9</v>
      </c>
      <c r="H6" s="45">
        <v>8</v>
      </c>
      <c r="I6" s="45">
        <v>9</v>
      </c>
      <c r="J6" s="46">
        <f t="shared" ref="J6:J45" si="0">AVERAGE(D6:I6)</f>
        <v>8.5</v>
      </c>
      <c r="K6" s="35">
        <v>2</v>
      </c>
      <c r="L6" s="35">
        <v>2</v>
      </c>
      <c r="M6" s="155">
        <f>1-(SUM(K6+L6)/(SUM($K$4+$L$4)))</f>
        <v>0.9</v>
      </c>
      <c r="N6" s="8"/>
    </row>
    <row r="7" spans="1:14" ht="19.5" customHeight="1" x14ac:dyDescent="0.25">
      <c r="A7" s="22">
        <v>2</v>
      </c>
      <c r="B7" s="61">
        <f>DATOS!C9</f>
        <v>0</v>
      </c>
      <c r="C7" s="62">
        <f>DATOS!D9</f>
        <v>0</v>
      </c>
      <c r="D7" s="23">
        <v>8</v>
      </c>
      <c r="E7" s="23">
        <v>7</v>
      </c>
      <c r="F7" s="45">
        <v>7</v>
      </c>
      <c r="G7" s="45">
        <v>8</v>
      </c>
      <c r="H7" s="45">
        <v>8</v>
      </c>
      <c r="I7" s="45">
        <v>8</v>
      </c>
      <c r="J7" s="46">
        <f t="shared" si="0"/>
        <v>7.666666666666667</v>
      </c>
      <c r="K7" s="35">
        <v>0</v>
      </c>
      <c r="L7" s="35">
        <v>0</v>
      </c>
      <c r="M7" s="155">
        <f t="shared" ref="M7:M45" si="1">1-(SUM(K7+L7)/(SUM($K$4+$L$4)))</f>
        <v>1</v>
      </c>
      <c r="N7" s="8"/>
    </row>
    <row r="8" spans="1:14" ht="19.5" customHeight="1" x14ac:dyDescent="0.25">
      <c r="A8" s="22">
        <v>3</v>
      </c>
      <c r="B8" s="61">
        <f>DATOS!C10</f>
        <v>0</v>
      </c>
      <c r="C8" s="62">
        <f>DATOS!D10</f>
        <v>0</v>
      </c>
      <c r="D8" s="23">
        <v>9</v>
      </c>
      <c r="E8" s="23">
        <v>8</v>
      </c>
      <c r="F8" s="45">
        <v>9</v>
      </c>
      <c r="G8" s="45">
        <v>9</v>
      </c>
      <c r="H8" s="45">
        <v>9</v>
      </c>
      <c r="I8" s="45">
        <v>9</v>
      </c>
      <c r="J8" s="46">
        <f t="shared" si="0"/>
        <v>8.8333333333333339</v>
      </c>
      <c r="K8" s="35">
        <v>0</v>
      </c>
      <c r="L8" s="35">
        <v>0</v>
      </c>
      <c r="M8" s="155">
        <f t="shared" si="1"/>
        <v>1</v>
      </c>
      <c r="N8" s="8"/>
    </row>
    <row r="9" spans="1:14" ht="19.5" customHeight="1" x14ac:dyDescent="0.25">
      <c r="A9" s="22">
        <v>4</v>
      </c>
      <c r="B9" s="61">
        <f>DATOS!C11</f>
        <v>0</v>
      </c>
      <c r="C9" s="62">
        <f>DATOS!D11</f>
        <v>0</v>
      </c>
      <c r="D9" s="47">
        <v>9</v>
      </c>
      <c r="E9" s="47">
        <v>7</v>
      </c>
      <c r="F9" s="45">
        <v>7</v>
      </c>
      <c r="G9" s="45">
        <v>7</v>
      </c>
      <c r="H9" s="45">
        <v>9</v>
      </c>
      <c r="I9" s="45">
        <v>8</v>
      </c>
      <c r="J9" s="46">
        <f t="shared" si="0"/>
        <v>7.833333333333333</v>
      </c>
      <c r="K9" s="35">
        <v>0</v>
      </c>
      <c r="L9" s="35">
        <v>0</v>
      </c>
      <c r="M9" s="155">
        <f t="shared" si="1"/>
        <v>1</v>
      </c>
      <c r="N9" s="8"/>
    </row>
    <row r="10" spans="1:14" ht="19.5" customHeight="1" x14ac:dyDescent="0.25">
      <c r="A10" s="22">
        <v>5</v>
      </c>
      <c r="B10" s="61">
        <f>DATOS!C12</f>
        <v>0</v>
      </c>
      <c r="C10" s="62">
        <f>DATOS!D12</f>
        <v>0</v>
      </c>
      <c r="D10" s="23">
        <v>8</v>
      </c>
      <c r="E10" s="23">
        <v>9</v>
      </c>
      <c r="F10" s="45">
        <v>6</v>
      </c>
      <c r="G10" s="45">
        <v>6</v>
      </c>
      <c r="H10" s="45">
        <v>8</v>
      </c>
      <c r="I10" s="45">
        <v>7</v>
      </c>
      <c r="J10" s="46">
        <f t="shared" si="0"/>
        <v>7.333333333333333</v>
      </c>
      <c r="K10" s="35">
        <v>4</v>
      </c>
      <c r="L10" s="35">
        <v>4</v>
      </c>
      <c r="M10" s="155">
        <f t="shared" si="1"/>
        <v>0.8</v>
      </c>
      <c r="N10" s="8"/>
    </row>
    <row r="11" spans="1:14" ht="19.5" customHeight="1" x14ac:dyDescent="0.25">
      <c r="A11" s="22">
        <v>6</v>
      </c>
      <c r="B11" s="61">
        <f>DATOS!C13</f>
        <v>0</v>
      </c>
      <c r="C11" s="62">
        <f>DATOS!D13</f>
        <v>0</v>
      </c>
      <c r="D11" s="25">
        <v>8</v>
      </c>
      <c r="E11" s="23">
        <v>8</v>
      </c>
      <c r="F11" s="45">
        <v>6</v>
      </c>
      <c r="G11" s="45">
        <v>6</v>
      </c>
      <c r="H11" s="45">
        <v>9</v>
      </c>
      <c r="I11" s="45">
        <v>7</v>
      </c>
      <c r="J11" s="46">
        <f t="shared" si="0"/>
        <v>7.333333333333333</v>
      </c>
      <c r="K11" s="35">
        <v>1</v>
      </c>
      <c r="L11" s="35">
        <v>1</v>
      </c>
      <c r="M11" s="155">
        <f t="shared" si="1"/>
        <v>0.95</v>
      </c>
      <c r="N11" s="8"/>
    </row>
    <row r="12" spans="1:14" ht="19.5" customHeight="1" x14ac:dyDescent="0.25">
      <c r="A12" s="22">
        <v>7</v>
      </c>
      <c r="B12" s="61">
        <f>DATOS!C14</f>
        <v>0</v>
      </c>
      <c r="C12" s="62">
        <f>DATOS!D14</f>
        <v>0</v>
      </c>
      <c r="D12" s="25">
        <v>8</v>
      </c>
      <c r="E12" s="23">
        <v>5</v>
      </c>
      <c r="F12" s="45">
        <v>7</v>
      </c>
      <c r="G12" s="45">
        <v>7</v>
      </c>
      <c r="H12" s="45">
        <v>9</v>
      </c>
      <c r="I12" s="45">
        <v>7</v>
      </c>
      <c r="J12" s="46">
        <f t="shared" si="0"/>
        <v>7.166666666666667</v>
      </c>
      <c r="K12" s="35">
        <v>1</v>
      </c>
      <c r="L12" s="35">
        <v>1</v>
      </c>
      <c r="M12" s="155">
        <f t="shared" si="1"/>
        <v>0.95</v>
      </c>
      <c r="N12" s="8"/>
    </row>
    <row r="13" spans="1:14" ht="19.5" customHeight="1" x14ac:dyDescent="0.25">
      <c r="A13" s="22">
        <v>8</v>
      </c>
      <c r="B13" s="61">
        <f>DATOS!C15</f>
        <v>0</v>
      </c>
      <c r="C13" s="62">
        <f>DATOS!D15</f>
        <v>0</v>
      </c>
      <c r="D13" s="25">
        <v>8</v>
      </c>
      <c r="E13" s="23">
        <v>5</v>
      </c>
      <c r="F13" s="45">
        <v>6</v>
      </c>
      <c r="G13" s="45">
        <v>7</v>
      </c>
      <c r="H13" s="45">
        <v>8</v>
      </c>
      <c r="I13" s="45">
        <v>7</v>
      </c>
      <c r="J13" s="46">
        <f t="shared" si="0"/>
        <v>6.833333333333333</v>
      </c>
      <c r="K13" s="35">
        <v>1</v>
      </c>
      <c r="L13" s="35">
        <v>0</v>
      </c>
      <c r="M13" s="155">
        <f t="shared" si="1"/>
        <v>0.97499999999999998</v>
      </c>
      <c r="N13" s="8"/>
    </row>
    <row r="14" spans="1:14" ht="19.5" customHeight="1" x14ac:dyDescent="0.25">
      <c r="A14" s="22">
        <v>9</v>
      </c>
      <c r="B14" s="61">
        <f>DATOS!C16</f>
        <v>0</v>
      </c>
      <c r="C14" s="62">
        <f>DATOS!D16</f>
        <v>0</v>
      </c>
      <c r="D14" s="25">
        <v>8</v>
      </c>
      <c r="E14" s="23">
        <v>5</v>
      </c>
      <c r="F14" s="45">
        <v>6</v>
      </c>
      <c r="G14" s="45">
        <v>6</v>
      </c>
      <c r="H14" s="45">
        <v>7</v>
      </c>
      <c r="I14" s="45">
        <v>7</v>
      </c>
      <c r="J14" s="46">
        <f t="shared" si="0"/>
        <v>6.5</v>
      </c>
      <c r="K14" s="35">
        <v>0</v>
      </c>
      <c r="L14" s="35">
        <v>2</v>
      </c>
      <c r="M14" s="155">
        <f t="shared" si="1"/>
        <v>0.95</v>
      </c>
      <c r="N14" s="8"/>
    </row>
    <row r="15" spans="1:14" ht="19.5" customHeight="1" x14ac:dyDescent="0.25">
      <c r="A15" s="22">
        <v>10</v>
      </c>
      <c r="B15" s="61">
        <f>DATOS!C17</f>
        <v>0</v>
      </c>
      <c r="C15" s="62">
        <f>DATOS!D17</f>
        <v>0</v>
      </c>
      <c r="D15" s="25">
        <v>8</v>
      </c>
      <c r="E15" s="23">
        <v>9</v>
      </c>
      <c r="F15" s="45">
        <v>9</v>
      </c>
      <c r="G15" s="45">
        <v>9</v>
      </c>
      <c r="H15" s="45">
        <v>9</v>
      </c>
      <c r="I15" s="45">
        <v>9</v>
      </c>
      <c r="J15" s="46">
        <f t="shared" si="0"/>
        <v>8.8333333333333339</v>
      </c>
      <c r="K15" s="35">
        <v>0</v>
      </c>
      <c r="L15" s="35">
        <v>0</v>
      </c>
      <c r="M15" s="155">
        <f t="shared" si="1"/>
        <v>1</v>
      </c>
      <c r="N15" s="8"/>
    </row>
    <row r="16" spans="1:14" ht="19.5" customHeight="1" x14ac:dyDescent="0.25">
      <c r="A16" s="22">
        <v>11</v>
      </c>
      <c r="B16" s="61">
        <f>DATOS!C18</f>
        <v>0</v>
      </c>
      <c r="C16" s="62">
        <f>DATOS!D18</f>
        <v>0</v>
      </c>
      <c r="D16" s="25">
        <v>7</v>
      </c>
      <c r="E16" s="23">
        <v>9</v>
      </c>
      <c r="F16" s="45">
        <v>8</v>
      </c>
      <c r="G16" s="45">
        <v>8</v>
      </c>
      <c r="H16" s="45">
        <v>8</v>
      </c>
      <c r="I16" s="45">
        <v>8</v>
      </c>
      <c r="J16" s="46">
        <f t="shared" si="0"/>
        <v>8</v>
      </c>
      <c r="K16" s="35">
        <v>0</v>
      </c>
      <c r="L16" s="35">
        <v>3</v>
      </c>
      <c r="M16" s="155">
        <f t="shared" si="1"/>
        <v>0.92500000000000004</v>
      </c>
      <c r="N16" s="8"/>
    </row>
    <row r="17" spans="1:14" ht="19.5" customHeight="1" x14ac:dyDescent="0.25">
      <c r="A17" s="22">
        <v>12</v>
      </c>
      <c r="B17" s="61">
        <f>DATOS!C19</f>
        <v>0</v>
      </c>
      <c r="C17" s="62">
        <f>DATOS!D19</f>
        <v>0</v>
      </c>
      <c r="D17" s="25">
        <v>7</v>
      </c>
      <c r="E17" s="23">
        <v>9</v>
      </c>
      <c r="F17" s="45">
        <v>8</v>
      </c>
      <c r="G17" s="45">
        <v>7</v>
      </c>
      <c r="H17" s="45">
        <v>8</v>
      </c>
      <c r="I17" s="45">
        <v>8</v>
      </c>
      <c r="J17" s="46">
        <f t="shared" si="0"/>
        <v>7.833333333333333</v>
      </c>
      <c r="K17" s="35">
        <v>0</v>
      </c>
      <c r="L17" s="35">
        <v>0</v>
      </c>
      <c r="M17" s="155">
        <f t="shared" si="1"/>
        <v>1</v>
      </c>
      <c r="N17" s="8"/>
    </row>
    <row r="18" spans="1:14" ht="19.5" customHeight="1" x14ac:dyDescent="0.25">
      <c r="A18" s="22">
        <v>13</v>
      </c>
      <c r="B18" s="61">
        <f>DATOS!C20</f>
        <v>0</v>
      </c>
      <c r="C18" s="62">
        <f>DATOS!D20</f>
        <v>0</v>
      </c>
      <c r="D18" s="25">
        <v>7</v>
      </c>
      <c r="E18" s="23">
        <v>9</v>
      </c>
      <c r="F18" s="45">
        <v>8</v>
      </c>
      <c r="G18" s="45">
        <v>7</v>
      </c>
      <c r="H18" s="45">
        <v>8</v>
      </c>
      <c r="I18" s="45">
        <v>8</v>
      </c>
      <c r="J18" s="46">
        <f t="shared" si="0"/>
        <v>7.833333333333333</v>
      </c>
      <c r="K18" s="35">
        <v>0</v>
      </c>
      <c r="L18" s="35">
        <v>0</v>
      </c>
      <c r="M18" s="155">
        <f t="shared" si="1"/>
        <v>1</v>
      </c>
      <c r="N18" s="8"/>
    </row>
    <row r="19" spans="1:14" ht="19.5" customHeight="1" x14ac:dyDescent="0.25">
      <c r="A19" s="22">
        <v>14</v>
      </c>
      <c r="B19" s="61">
        <f>DATOS!C21</f>
        <v>0</v>
      </c>
      <c r="C19" s="62">
        <f>DATOS!D21</f>
        <v>0</v>
      </c>
      <c r="D19" s="25">
        <v>7</v>
      </c>
      <c r="E19" s="23">
        <v>9</v>
      </c>
      <c r="F19" s="45">
        <v>7</v>
      </c>
      <c r="G19" s="45">
        <v>7</v>
      </c>
      <c r="H19" s="45">
        <v>9</v>
      </c>
      <c r="I19" s="45">
        <v>8</v>
      </c>
      <c r="J19" s="46">
        <f t="shared" si="0"/>
        <v>7.833333333333333</v>
      </c>
      <c r="K19" s="35">
        <v>0</v>
      </c>
      <c r="L19" s="35">
        <v>1</v>
      </c>
      <c r="M19" s="155">
        <f t="shared" si="1"/>
        <v>0.97499999999999998</v>
      </c>
      <c r="N19" s="8"/>
    </row>
    <row r="20" spans="1:14" ht="19.5" customHeight="1" x14ac:dyDescent="0.25">
      <c r="A20" s="22">
        <v>15</v>
      </c>
      <c r="B20" s="61">
        <f>DATOS!C22</f>
        <v>0</v>
      </c>
      <c r="C20" s="62">
        <f>DATOS!D22</f>
        <v>0</v>
      </c>
      <c r="D20" s="25">
        <v>5</v>
      </c>
      <c r="E20" s="23">
        <v>9</v>
      </c>
      <c r="F20" s="45">
        <v>6</v>
      </c>
      <c r="G20" s="45">
        <v>6</v>
      </c>
      <c r="H20" s="45">
        <v>7</v>
      </c>
      <c r="I20" s="45">
        <v>7</v>
      </c>
      <c r="J20" s="46">
        <f t="shared" si="0"/>
        <v>6.666666666666667</v>
      </c>
      <c r="K20" s="35">
        <v>0</v>
      </c>
      <c r="L20" s="35">
        <v>0</v>
      </c>
      <c r="M20" s="155">
        <f t="shared" si="1"/>
        <v>1</v>
      </c>
      <c r="N20" s="8"/>
    </row>
    <row r="21" spans="1:14" ht="19.5" customHeight="1" x14ac:dyDescent="0.25">
      <c r="A21" s="22">
        <v>16</v>
      </c>
      <c r="B21" s="61">
        <f>DATOS!C23</f>
        <v>0</v>
      </c>
      <c r="C21" s="62">
        <f>DATOS!D23</f>
        <v>0</v>
      </c>
      <c r="D21" s="25">
        <v>9</v>
      </c>
      <c r="E21" s="23">
        <v>9</v>
      </c>
      <c r="F21" s="45">
        <v>10</v>
      </c>
      <c r="G21" s="45">
        <v>10</v>
      </c>
      <c r="H21" s="45">
        <v>9</v>
      </c>
      <c r="I21" s="45">
        <v>10</v>
      </c>
      <c r="J21" s="46">
        <f t="shared" si="0"/>
        <v>9.5</v>
      </c>
      <c r="K21" s="35">
        <v>0</v>
      </c>
      <c r="L21" s="35">
        <v>0</v>
      </c>
      <c r="M21" s="155">
        <f t="shared" si="1"/>
        <v>1</v>
      </c>
      <c r="N21" s="8"/>
    </row>
    <row r="22" spans="1:14" ht="19.5" customHeight="1" x14ac:dyDescent="0.25">
      <c r="A22" s="22">
        <v>17</v>
      </c>
      <c r="B22" s="61">
        <f>DATOS!C24</f>
        <v>0</v>
      </c>
      <c r="C22" s="62">
        <f>DATOS!D24</f>
        <v>0</v>
      </c>
      <c r="D22" s="25">
        <v>5</v>
      </c>
      <c r="E22" s="23">
        <v>9</v>
      </c>
      <c r="F22" s="45">
        <v>7</v>
      </c>
      <c r="G22" s="45">
        <v>7</v>
      </c>
      <c r="H22" s="45">
        <v>9</v>
      </c>
      <c r="I22" s="45">
        <v>7</v>
      </c>
      <c r="J22" s="46">
        <f t="shared" si="0"/>
        <v>7.333333333333333</v>
      </c>
      <c r="K22" s="35">
        <v>0</v>
      </c>
      <c r="L22" s="35">
        <v>1</v>
      </c>
      <c r="M22" s="155">
        <f t="shared" si="1"/>
        <v>0.97499999999999998</v>
      </c>
      <c r="N22" s="8"/>
    </row>
    <row r="23" spans="1:14" ht="19.5" customHeight="1" x14ac:dyDescent="0.25">
      <c r="A23" s="22">
        <v>18</v>
      </c>
      <c r="B23" s="61">
        <f>DATOS!C25</f>
        <v>0</v>
      </c>
      <c r="C23" s="62">
        <f>DATOS!D25</f>
        <v>0</v>
      </c>
      <c r="D23" s="25">
        <v>5</v>
      </c>
      <c r="E23" s="23">
        <v>9</v>
      </c>
      <c r="F23" s="45">
        <v>6</v>
      </c>
      <c r="G23" s="45">
        <v>6</v>
      </c>
      <c r="H23" s="45">
        <v>8</v>
      </c>
      <c r="I23" s="45">
        <v>7</v>
      </c>
      <c r="J23" s="46">
        <f t="shared" si="0"/>
        <v>6.833333333333333</v>
      </c>
      <c r="K23" s="35">
        <v>0</v>
      </c>
      <c r="L23" s="35">
        <v>0</v>
      </c>
      <c r="M23" s="155">
        <f t="shared" si="1"/>
        <v>1</v>
      </c>
      <c r="N23" s="8"/>
    </row>
    <row r="24" spans="1:14" ht="19.5" customHeight="1" x14ac:dyDescent="0.25">
      <c r="A24" s="22">
        <v>19</v>
      </c>
      <c r="B24" s="61">
        <f>DATOS!C26</f>
        <v>0</v>
      </c>
      <c r="C24" s="62">
        <f>DATOS!D26</f>
        <v>0</v>
      </c>
      <c r="D24" s="48">
        <v>7</v>
      </c>
      <c r="E24" s="26">
        <v>9</v>
      </c>
      <c r="F24" s="45">
        <v>7</v>
      </c>
      <c r="G24" s="45">
        <v>7</v>
      </c>
      <c r="H24" s="45">
        <v>9</v>
      </c>
      <c r="I24" s="45">
        <v>8</v>
      </c>
      <c r="J24" s="46">
        <f t="shared" si="0"/>
        <v>7.833333333333333</v>
      </c>
      <c r="K24" s="35">
        <v>0</v>
      </c>
      <c r="L24" s="35">
        <v>0</v>
      </c>
      <c r="M24" s="155">
        <f t="shared" si="1"/>
        <v>1</v>
      </c>
      <c r="N24" s="8"/>
    </row>
    <row r="25" spans="1:14" ht="19.5" customHeight="1" x14ac:dyDescent="0.25">
      <c r="A25" s="22">
        <v>20</v>
      </c>
      <c r="B25" s="61">
        <f>DATOS!C27</f>
        <v>0</v>
      </c>
      <c r="C25" s="62">
        <f>DATOS!D27</f>
        <v>0</v>
      </c>
      <c r="D25" s="25">
        <v>6</v>
      </c>
      <c r="E25" s="23">
        <v>9</v>
      </c>
      <c r="F25" s="45">
        <v>6</v>
      </c>
      <c r="G25" s="45">
        <v>6</v>
      </c>
      <c r="H25" s="45">
        <v>9</v>
      </c>
      <c r="I25" s="45">
        <v>7</v>
      </c>
      <c r="J25" s="46">
        <f t="shared" si="0"/>
        <v>7.166666666666667</v>
      </c>
      <c r="K25" s="35">
        <v>1</v>
      </c>
      <c r="L25" s="35">
        <v>2</v>
      </c>
      <c r="M25" s="155">
        <f t="shared" si="1"/>
        <v>0.92500000000000004</v>
      </c>
      <c r="N25" s="8"/>
    </row>
    <row r="26" spans="1:14" ht="19.5" customHeight="1" x14ac:dyDescent="0.25">
      <c r="A26" s="22">
        <v>21</v>
      </c>
      <c r="B26" s="61">
        <f>DATOS!C28</f>
        <v>0</v>
      </c>
      <c r="C26" s="62">
        <f>DATOS!D28</f>
        <v>0</v>
      </c>
      <c r="D26" s="25">
        <v>8</v>
      </c>
      <c r="E26" s="23">
        <v>9</v>
      </c>
      <c r="F26" s="45">
        <v>9</v>
      </c>
      <c r="G26" s="45">
        <v>9</v>
      </c>
      <c r="H26" s="45">
        <v>9</v>
      </c>
      <c r="I26" s="45">
        <v>9</v>
      </c>
      <c r="J26" s="46">
        <f t="shared" si="0"/>
        <v>8.8333333333333339</v>
      </c>
      <c r="K26" s="35">
        <v>1</v>
      </c>
      <c r="L26" s="35">
        <v>2</v>
      </c>
      <c r="M26" s="155">
        <f t="shared" si="1"/>
        <v>0.92500000000000004</v>
      </c>
      <c r="N26" s="8"/>
    </row>
    <row r="27" spans="1:14" ht="19.5" customHeight="1" x14ac:dyDescent="0.25">
      <c r="A27" s="22">
        <v>22</v>
      </c>
      <c r="B27" s="61">
        <f>DATOS!C29</f>
        <v>0</v>
      </c>
      <c r="C27" s="62">
        <f>DATOS!D29</f>
        <v>0</v>
      </c>
      <c r="D27" s="25">
        <v>7</v>
      </c>
      <c r="E27" s="23">
        <v>9</v>
      </c>
      <c r="F27" s="45">
        <v>7</v>
      </c>
      <c r="G27" s="45">
        <v>7</v>
      </c>
      <c r="H27" s="45">
        <v>9</v>
      </c>
      <c r="I27" s="45">
        <v>8</v>
      </c>
      <c r="J27" s="46">
        <f t="shared" si="0"/>
        <v>7.833333333333333</v>
      </c>
      <c r="K27" s="35">
        <v>0</v>
      </c>
      <c r="L27" s="35">
        <v>0</v>
      </c>
      <c r="M27" s="155">
        <f t="shared" si="1"/>
        <v>1</v>
      </c>
      <c r="N27" s="8"/>
    </row>
    <row r="28" spans="1:14" ht="19.5" customHeight="1" x14ac:dyDescent="0.25">
      <c r="A28" s="22">
        <v>23</v>
      </c>
      <c r="B28" s="61">
        <f>DATOS!C30</f>
        <v>0</v>
      </c>
      <c r="C28" s="62">
        <f>DATOS!D30</f>
        <v>0</v>
      </c>
      <c r="D28" s="25">
        <v>7</v>
      </c>
      <c r="E28" s="23">
        <v>8</v>
      </c>
      <c r="F28" s="45">
        <v>8</v>
      </c>
      <c r="G28" s="45">
        <v>7</v>
      </c>
      <c r="H28" s="45">
        <v>9</v>
      </c>
      <c r="I28" s="45">
        <v>9</v>
      </c>
      <c r="J28" s="46">
        <f t="shared" si="0"/>
        <v>8</v>
      </c>
      <c r="K28" s="35">
        <v>0</v>
      </c>
      <c r="L28" s="35">
        <v>1</v>
      </c>
      <c r="M28" s="155">
        <f t="shared" si="1"/>
        <v>0.97499999999999998</v>
      </c>
      <c r="N28" s="8"/>
    </row>
    <row r="29" spans="1:14" ht="19.5" customHeight="1" x14ac:dyDescent="0.25">
      <c r="A29" s="22">
        <v>24</v>
      </c>
      <c r="B29" s="61">
        <f>DATOS!C31</f>
        <v>0</v>
      </c>
      <c r="C29" s="62">
        <f>DATOS!D31</f>
        <v>0</v>
      </c>
      <c r="D29" s="25">
        <v>5</v>
      </c>
      <c r="E29" s="23">
        <v>8</v>
      </c>
      <c r="F29" s="45">
        <v>5</v>
      </c>
      <c r="G29" s="45">
        <v>5</v>
      </c>
      <c r="H29" s="45">
        <v>5</v>
      </c>
      <c r="I29" s="45">
        <v>5</v>
      </c>
      <c r="J29" s="46">
        <f t="shared" si="0"/>
        <v>5.5</v>
      </c>
      <c r="K29" s="35">
        <v>1</v>
      </c>
      <c r="L29" s="35">
        <v>2</v>
      </c>
      <c r="M29" s="155">
        <f t="shared" si="1"/>
        <v>0.92500000000000004</v>
      </c>
      <c r="N29" s="8"/>
    </row>
    <row r="30" spans="1:14" ht="19.5" customHeight="1" x14ac:dyDescent="0.25">
      <c r="A30" s="22">
        <v>25</v>
      </c>
      <c r="B30" s="61">
        <f>DATOS!C32</f>
        <v>0</v>
      </c>
      <c r="C30" s="62">
        <f>DATOS!D32</f>
        <v>0</v>
      </c>
      <c r="D30" s="25">
        <v>7</v>
      </c>
      <c r="E30" s="23">
        <v>8</v>
      </c>
      <c r="F30" s="45">
        <v>7</v>
      </c>
      <c r="G30" s="45">
        <v>8</v>
      </c>
      <c r="H30" s="45">
        <v>9</v>
      </c>
      <c r="I30" s="45">
        <v>9</v>
      </c>
      <c r="J30" s="46">
        <f t="shared" si="0"/>
        <v>8</v>
      </c>
      <c r="K30" s="35">
        <v>0</v>
      </c>
      <c r="L30" s="35">
        <v>2</v>
      </c>
      <c r="M30" s="155">
        <f t="shared" si="1"/>
        <v>0.95</v>
      </c>
      <c r="N30" s="8"/>
    </row>
    <row r="31" spans="1:14" ht="19.5" customHeight="1" x14ac:dyDescent="0.25">
      <c r="A31" s="22">
        <v>26</v>
      </c>
      <c r="B31" s="61">
        <f>DATOS!C33</f>
        <v>0</v>
      </c>
      <c r="C31" s="62">
        <f>DATOS!D33</f>
        <v>0</v>
      </c>
      <c r="D31" s="25">
        <v>8</v>
      </c>
      <c r="E31" s="23">
        <v>8</v>
      </c>
      <c r="F31" s="45">
        <v>9</v>
      </c>
      <c r="G31" s="45">
        <v>9</v>
      </c>
      <c r="H31" s="45">
        <v>9</v>
      </c>
      <c r="I31" s="45">
        <v>9</v>
      </c>
      <c r="J31" s="46">
        <f t="shared" si="0"/>
        <v>8.6666666666666661</v>
      </c>
      <c r="K31" s="35">
        <v>0</v>
      </c>
      <c r="L31" s="35">
        <v>0</v>
      </c>
      <c r="M31" s="155">
        <f t="shared" si="1"/>
        <v>1</v>
      </c>
      <c r="N31" s="8"/>
    </row>
    <row r="32" spans="1:14" ht="19.5" customHeight="1" x14ac:dyDescent="0.25">
      <c r="A32" s="22">
        <v>27</v>
      </c>
      <c r="B32" s="61">
        <f>DATOS!C34</f>
        <v>0</v>
      </c>
      <c r="C32" s="62">
        <f>DATOS!D34</f>
        <v>0</v>
      </c>
      <c r="D32" s="25">
        <v>6</v>
      </c>
      <c r="E32" s="23">
        <v>7</v>
      </c>
      <c r="F32" s="45">
        <v>7</v>
      </c>
      <c r="G32" s="45">
        <v>7</v>
      </c>
      <c r="H32" s="45">
        <v>9</v>
      </c>
      <c r="I32" s="45">
        <v>9</v>
      </c>
      <c r="J32" s="46">
        <f t="shared" si="0"/>
        <v>7.5</v>
      </c>
      <c r="K32" s="35">
        <v>0</v>
      </c>
      <c r="L32" s="35">
        <v>0</v>
      </c>
      <c r="M32" s="155">
        <f t="shared" si="1"/>
        <v>1</v>
      </c>
      <c r="N32" s="8"/>
    </row>
    <row r="33" spans="1:14" ht="19.5" customHeight="1" x14ac:dyDescent="0.25">
      <c r="A33" s="22">
        <v>28</v>
      </c>
      <c r="B33" s="61">
        <f>DATOS!C35</f>
        <v>0</v>
      </c>
      <c r="C33" s="62">
        <f>DATOS!D35</f>
        <v>0</v>
      </c>
      <c r="D33" s="25">
        <v>7</v>
      </c>
      <c r="E33" s="23">
        <v>6</v>
      </c>
      <c r="F33" s="45">
        <v>7</v>
      </c>
      <c r="G33" s="45">
        <v>7</v>
      </c>
      <c r="H33" s="45">
        <v>8</v>
      </c>
      <c r="I33" s="45">
        <v>8</v>
      </c>
      <c r="J33" s="46">
        <f t="shared" si="0"/>
        <v>7.166666666666667</v>
      </c>
      <c r="K33" s="35">
        <v>2</v>
      </c>
      <c r="L33" s="35">
        <v>0</v>
      </c>
      <c r="M33" s="155">
        <f t="shared" si="1"/>
        <v>0.95</v>
      </c>
      <c r="N33" s="8"/>
    </row>
    <row r="34" spans="1:14" ht="19.5" customHeight="1" x14ac:dyDescent="0.25">
      <c r="A34" s="22">
        <v>29</v>
      </c>
      <c r="B34" s="61">
        <f>DATOS!C36</f>
        <v>0</v>
      </c>
      <c r="C34" s="62">
        <f>DATOS!D36</f>
        <v>0</v>
      </c>
      <c r="D34" s="25">
        <v>7</v>
      </c>
      <c r="E34" s="23">
        <v>6</v>
      </c>
      <c r="F34" s="45">
        <v>9</v>
      </c>
      <c r="G34" s="45">
        <v>8</v>
      </c>
      <c r="H34" s="45">
        <v>9</v>
      </c>
      <c r="I34" s="45">
        <v>9</v>
      </c>
      <c r="J34" s="46">
        <f t="shared" si="0"/>
        <v>8</v>
      </c>
      <c r="K34" s="35">
        <v>0</v>
      </c>
      <c r="L34" s="35">
        <v>0</v>
      </c>
      <c r="M34" s="155">
        <f t="shared" si="1"/>
        <v>1</v>
      </c>
      <c r="N34" s="8"/>
    </row>
    <row r="35" spans="1:14" ht="19.5" customHeight="1" x14ac:dyDescent="0.25">
      <c r="A35" s="22">
        <v>30</v>
      </c>
      <c r="B35" s="61">
        <f>DATOS!C37</f>
        <v>0</v>
      </c>
      <c r="C35" s="62">
        <f>DATOS!D37</f>
        <v>0</v>
      </c>
      <c r="D35" s="25">
        <v>7</v>
      </c>
      <c r="E35" s="23">
        <v>7</v>
      </c>
      <c r="F35" s="45">
        <v>9</v>
      </c>
      <c r="G35" s="45">
        <v>8</v>
      </c>
      <c r="H35" s="45">
        <v>9</v>
      </c>
      <c r="I35" s="45">
        <v>8</v>
      </c>
      <c r="J35" s="46">
        <f t="shared" si="0"/>
        <v>8</v>
      </c>
      <c r="K35" s="35">
        <v>1</v>
      </c>
      <c r="L35" s="35">
        <v>0</v>
      </c>
      <c r="M35" s="155">
        <f t="shared" si="1"/>
        <v>0.97499999999999998</v>
      </c>
      <c r="N35" s="8"/>
    </row>
    <row r="36" spans="1:14" ht="19.5" customHeight="1" x14ac:dyDescent="0.25">
      <c r="A36" s="22">
        <v>31</v>
      </c>
      <c r="B36" s="61">
        <f>DATOS!C38</f>
        <v>0</v>
      </c>
      <c r="C36" s="62">
        <f>DATOS!D38</f>
        <v>0</v>
      </c>
      <c r="D36" s="25">
        <v>6</v>
      </c>
      <c r="E36" s="23">
        <v>6</v>
      </c>
      <c r="F36" s="45">
        <v>7</v>
      </c>
      <c r="G36" s="45">
        <v>6</v>
      </c>
      <c r="H36" s="45">
        <v>9</v>
      </c>
      <c r="I36" s="45">
        <v>8</v>
      </c>
      <c r="J36" s="46">
        <f t="shared" si="0"/>
        <v>7</v>
      </c>
      <c r="K36" s="35">
        <v>0</v>
      </c>
      <c r="L36" s="35">
        <v>0</v>
      </c>
      <c r="M36" s="155">
        <f t="shared" si="1"/>
        <v>1</v>
      </c>
      <c r="N36" s="8"/>
    </row>
    <row r="37" spans="1:14" ht="19.5" customHeight="1" x14ac:dyDescent="0.25">
      <c r="A37" s="22">
        <v>32</v>
      </c>
      <c r="B37" s="61">
        <f>DATOS!C39</f>
        <v>0</v>
      </c>
      <c r="C37" s="62">
        <f>DATOS!D39</f>
        <v>0</v>
      </c>
      <c r="D37" s="25">
        <v>7</v>
      </c>
      <c r="E37" s="23">
        <v>7</v>
      </c>
      <c r="F37" s="45">
        <v>7</v>
      </c>
      <c r="G37" s="45">
        <v>7</v>
      </c>
      <c r="H37" s="45">
        <v>8</v>
      </c>
      <c r="I37" s="45">
        <v>8</v>
      </c>
      <c r="J37" s="46">
        <f t="shared" si="0"/>
        <v>7.333333333333333</v>
      </c>
      <c r="K37" s="35">
        <v>1</v>
      </c>
      <c r="L37" s="35">
        <v>1</v>
      </c>
      <c r="M37" s="155">
        <f t="shared" si="1"/>
        <v>0.95</v>
      </c>
      <c r="N37" s="8"/>
    </row>
    <row r="38" spans="1:14" ht="19.5" customHeight="1" x14ac:dyDescent="0.25">
      <c r="A38" s="22">
        <v>33</v>
      </c>
      <c r="B38" s="61">
        <f>DATOS!C40</f>
        <v>0</v>
      </c>
      <c r="C38" s="62">
        <f>DATOS!D40</f>
        <v>0</v>
      </c>
      <c r="D38" s="25">
        <v>6</v>
      </c>
      <c r="E38" s="23">
        <v>6</v>
      </c>
      <c r="F38" s="45">
        <v>8</v>
      </c>
      <c r="G38" s="45">
        <v>8</v>
      </c>
      <c r="H38" s="45">
        <v>9</v>
      </c>
      <c r="I38" s="45">
        <v>8</v>
      </c>
      <c r="J38" s="46">
        <f t="shared" si="0"/>
        <v>7.5</v>
      </c>
      <c r="K38" s="35">
        <v>0</v>
      </c>
      <c r="L38" s="35">
        <v>0</v>
      </c>
      <c r="M38" s="155">
        <f t="shared" si="1"/>
        <v>1</v>
      </c>
      <c r="N38" s="8"/>
    </row>
    <row r="39" spans="1:14" ht="19.5" customHeight="1" x14ac:dyDescent="0.25">
      <c r="A39" s="22">
        <v>34</v>
      </c>
      <c r="B39" s="61">
        <f>DATOS!C41</f>
        <v>0</v>
      </c>
      <c r="C39" s="62">
        <f>DATOS!D41</f>
        <v>0</v>
      </c>
      <c r="D39" s="25">
        <v>8</v>
      </c>
      <c r="E39" s="23">
        <v>8</v>
      </c>
      <c r="F39" s="45">
        <v>8</v>
      </c>
      <c r="G39" s="45">
        <v>8</v>
      </c>
      <c r="H39" s="45">
        <v>9</v>
      </c>
      <c r="I39" s="45">
        <v>8</v>
      </c>
      <c r="J39" s="46">
        <f t="shared" si="0"/>
        <v>8.1666666666666661</v>
      </c>
      <c r="K39" s="35">
        <v>0</v>
      </c>
      <c r="L39" s="35">
        <v>0</v>
      </c>
      <c r="M39" s="155">
        <f t="shared" si="1"/>
        <v>1</v>
      </c>
      <c r="N39" s="8"/>
    </row>
    <row r="40" spans="1:14" ht="19.5" customHeight="1" x14ac:dyDescent="0.25">
      <c r="A40" s="22">
        <v>35</v>
      </c>
      <c r="B40" s="61">
        <f>DATOS!C42</f>
        <v>0</v>
      </c>
      <c r="C40" s="62">
        <f>DATOS!D42</f>
        <v>0</v>
      </c>
      <c r="D40" s="25">
        <v>8</v>
      </c>
      <c r="E40" s="23">
        <v>8</v>
      </c>
      <c r="F40" s="45">
        <v>8</v>
      </c>
      <c r="G40" s="45">
        <v>8</v>
      </c>
      <c r="H40" s="45">
        <v>9</v>
      </c>
      <c r="I40" s="45">
        <v>9</v>
      </c>
      <c r="J40" s="46">
        <f t="shared" si="0"/>
        <v>8.3333333333333339</v>
      </c>
      <c r="K40" s="35">
        <v>0</v>
      </c>
      <c r="L40" s="35">
        <v>3</v>
      </c>
      <c r="M40" s="155">
        <f t="shared" si="1"/>
        <v>0.92500000000000004</v>
      </c>
      <c r="N40" s="8"/>
    </row>
    <row r="41" spans="1:14" ht="19.5" customHeight="1" x14ac:dyDescent="0.25">
      <c r="A41" s="24">
        <v>36</v>
      </c>
      <c r="B41" s="61">
        <f>DATOS!C43</f>
        <v>0</v>
      </c>
      <c r="C41" s="62">
        <f>DATOS!D43</f>
        <v>0</v>
      </c>
      <c r="D41" s="25">
        <v>7</v>
      </c>
      <c r="E41" s="23">
        <v>7</v>
      </c>
      <c r="F41" s="45">
        <v>8</v>
      </c>
      <c r="G41" s="45">
        <v>8</v>
      </c>
      <c r="H41" s="45">
        <v>8</v>
      </c>
      <c r="I41" s="45">
        <v>8</v>
      </c>
      <c r="J41" s="46">
        <f t="shared" si="0"/>
        <v>7.666666666666667</v>
      </c>
      <c r="K41" s="35">
        <v>0</v>
      </c>
      <c r="L41" s="35">
        <v>0</v>
      </c>
      <c r="M41" s="155">
        <f t="shared" si="1"/>
        <v>1</v>
      </c>
      <c r="N41" s="8"/>
    </row>
    <row r="42" spans="1:14" ht="19.5" customHeight="1" x14ac:dyDescent="0.25">
      <c r="A42" s="24">
        <v>37</v>
      </c>
      <c r="B42" s="61">
        <f>DATOS!C44</f>
        <v>0</v>
      </c>
      <c r="C42" s="62">
        <f>DATOS!D44</f>
        <v>0</v>
      </c>
      <c r="D42" s="25">
        <v>7</v>
      </c>
      <c r="E42" s="23">
        <v>7</v>
      </c>
      <c r="F42" s="45">
        <v>7</v>
      </c>
      <c r="G42" s="45">
        <v>8</v>
      </c>
      <c r="H42" s="45">
        <v>9</v>
      </c>
      <c r="I42" s="45">
        <v>8</v>
      </c>
      <c r="J42" s="46">
        <f t="shared" si="0"/>
        <v>7.666666666666667</v>
      </c>
      <c r="K42" s="35">
        <v>2</v>
      </c>
      <c r="L42" s="35">
        <v>0</v>
      </c>
      <c r="M42" s="155">
        <f t="shared" si="1"/>
        <v>0.95</v>
      </c>
      <c r="N42" s="8"/>
    </row>
    <row r="43" spans="1:14" ht="19.5" customHeight="1" x14ac:dyDescent="0.25">
      <c r="A43" s="24">
        <v>38</v>
      </c>
      <c r="B43" s="61">
        <f>DATOS!C45</f>
        <v>0</v>
      </c>
      <c r="C43" s="62">
        <f>DATOS!D45</f>
        <v>0</v>
      </c>
      <c r="D43" s="25">
        <v>8</v>
      </c>
      <c r="E43" s="23">
        <v>8</v>
      </c>
      <c r="F43" s="45">
        <v>8</v>
      </c>
      <c r="G43" s="45">
        <v>8</v>
      </c>
      <c r="H43" s="45">
        <v>8</v>
      </c>
      <c r="I43" s="45">
        <v>9</v>
      </c>
      <c r="J43" s="46">
        <f t="shared" si="0"/>
        <v>8.1666666666666661</v>
      </c>
      <c r="K43" s="35">
        <v>5</v>
      </c>
      <c r="L43" s="35">
        <v>5</v>
      </c>
      <c r="M43" s="155">
        <f t="shared" si="1"/>
        <v>0.75</v>
      </c>
      <c r="N43" s="8"/>
    </row>
    <row r="44" spans="1:14" ht="19.5" customHeight="1" x14ac:dyDescent="0.25">
      <c r="A44" s="24">
        <v>39</v>
      </c>
      <c r="B44" s="61">
        <f>DATOS!C46</f>
        <v>0</v>
      </c>
      <c r="C44" s="62">
        <f>DATOS!D46</f>
        <v>0</v>
      </c>
      <c r="D44" s="25">
        <v>9</v>
      </c>
      <c r="E44" s="23">
        <v>8</v>
      </c>
      <c r="F44" s="45">
        <v>7</v>
      </c>
      <c r="G44" s="45">
        <v>8</v>
      </c>
      <c r="H44" s="45">
        <v>8</v>
      </c>
      <c r="I44" s="45">
        <v>8</v>
      </c>
      <c r="J44" s="46">
        <f t="shared" si="0"/>
        <v>8</v>
      </c>
      <c r="K44" s="35">
        <v>5</v>
      </c>
      <c r="L44" s="35">
        <v>4</v>
      </c>
      <c r="M44" s="155">
        <f t="shared" si="1"/>
        <v>0.77500000000000002</v>
      </c>
      <c r="N44" s="8"/>
    </row>
    <row r="45" spans="1:14" ht="19.5" customHeight="1" x14ac:dyDescent="0.25">
      <c r="A45" s="24">
        <v>40</v>
      </c>
      <c r="B45" s="61">
        <f>DATOS!C47</f>
        <v>0</v>
      </c>
      <c r="C45" s="62">
        <f>DATOS!D47</f>
        <v>0</v>
      </c>
      <c r="D45" s="25">
        <v>7</v>
      </c>
      <c r="E45" s="23">
        <v>8</v>
      </c>
      <c r="F45" s="45">
        <v>8</v>
      </c>
      <c r="G45" s="45">
        <v>8</v>
      </c>
      <c r="H45" s="45">
        <v>9</v>
      </c>
      <c r="I45" s="45">
        <v>9</v>
      </c>
      <c r="J45" s="46">
        <f t="shared" si="0"/>
        <v>8.1666666666666661</v>
      </c>
      <c r="K45" s="35">
        <v>1</v>
      </c>
      <c r="L45" s="35">
        <v>2</v>
      </c>
      <c r="M45" s="155">
        <f t="shared" si="1"/>
        <v>0.92500000000000004</v>
      </c>
      <c r="N45" s="8"/>
    </row>
    <row r="46" spans="1:14" x14ac:dyDescent="0.25">
      <c r="A46" s="27"/>
      <c r="B46" s="8" t="s">
        <v>24</v>
      </c>
      <c r="C46" s="8" t="str">
        <f>DATOS!D5</f>
        <v>LUIS GILBERTO GRANADOS LARA</v>
      </c>
      <c r="D46" s="27"/>
      <c r="E46" s="27"/>
      <c r="F46" s="28"/>
      <c r="G46" s="29"/>
      <c r="H46" s="29"/>
      <c r="I46" s="29"/>
      <c r="J46" s="8"/>
      <c r="K46" s="37"/>
      <c r="L46" s="37"/>
      <c r="M46" s="49"/>
      <c r="N46" s="8"/>
    </row>
    <row r="47" spans="1:14" ht="15.75" customHeight="1" x14ac:dyDescent="0.25">
      <c r="A47" s="27"/>
      <c r="B47" s="8"/>
      <c r="C47" s="8"/>
      <c r="D47" s="210" t="s">
        <v>16</v>
      </c>
      <c r="E47" s="210"/>
      <c r="F47" s="210"/>
      <c r="G47" s="210"/>
      <c r="H47" s="210"/>
      <c r="I47" s="210"/>
      <c r="J47" s="210"/>
      <c r="K47" s="211" t="s">
        <v>18</v>
      </c>
      <c r="L47" s="211"/>
      <c r="M47" s="49" t="s">
        <v>17</v>
      </c>
      <c r="N47" s="8"/>
    </row>
    <row r="48" spans="1:14" ht="15.75" x14ac:dyDescent="0.25">
      <c r="A48" s="27"/>
      <c r="B48" s="31"/>
      <c r="C48" s="32" t="s">
        <v>15</v>
      </c>
      <c r="D48" s="41">
        <f t="shared" ref="D48:M48" si="2">AVERAGE(D6:D45)</f>
        <v>7.2249999999999996</v>
      </c>
      <c r="E48" s="41">
        <f t="shared" si="2"/>
        <v>7.75</v>
      </c>
      <c r="F48" s="41">
        <f t="shared" si="2"/>
        <v>7.45</v>
      </c>
      <c r="G48" s="41">
        <f t="shared" si="2"/>
        <v>7.4249999999999998</v>
      </c>
      <c r="H48" s="41">
        <f t="shared" si="2"/>
        <v>8.4749999999999996</v>
      </c>
      <c r="I48" s="41">
        <f t="shared" si="2"/>
        <v>8.0500000000000007</v>
      </c>
      <c r="J48" s="41">
        <f t="shared" si="2"/>
        <v>7.7291666666666687</v>
      </c>
      <c r="K48" s="41">
        <f t="shared" si="2"/>
        <v>0.72499999999999998</v>
      </c>
      <c r="L48" s="41">
        <f t="shared" si="2"/>
        <v>0.97499999999999998</v>
      </c>
      <c r="M48" s="42">
        <f t="shared" si="2"/>
        <v>0.95750000000000013</v>
      </c>
      <c r="N48" s="8"/>
    </row>
    <row r="49" spans="1:14" x14ac:dyDescent="0.25">
      <c r="A49" s="27"/>
      <c r="B49" s="63"/>
      <c r="C49" s="8"/>
      <c r="D49" s="27"/>
      <c r="E49" s="27"/>
      <c r="F49" s="30"/>
      <c r="G49" s="29"/>
      <c r="H49" s="29"/>
      <c r="I49" s="29"/>
      <c r="J49" s="8"/>
      <c r="K49" s="37"/>
      <c r="L49" s="37"/>
      <c r="M49" s="8"/>
      <c r="N49" s="8"/>
    </row>
    <row r="50" spans="1:14" x14ac:dyDescent="0.25">
      <c r="A50" s="27"/>
      <c r="B50" s="63"/>
      <c r="C50" s="64"/>
      <c r="D50" s="27"/>
      <c r="E50" s="27"/>
      <c r="F50" s="30"/>
      <c r="G50" s="29"/>
      <c r="H50" s="29"/>
      <c r="I50" s="29"/>
      <c r="J50" s="8"/>
      <c r="K50" s="37"/>
      <c r="L50" s="37"/>
      <c r="M50" s="8"/>
      <c r="N50" s="8"/>
    </row>
    <row r="51" spans="1:14" ht="15.75" customHeight="1" x14ac:dyDescent="0.25">
      <c r="A51" s="2"/>
      <c r="B51" s="1"/>
      <c r="C51" s="3"/>
      <c r="D51" s="2"/>
      <c r="E51" s="2"/>
      <c r="F51" s="9"/>
      <c r="G51" s="7"/>
      <c r="H51" s="7"/>
      <c r="I51" s="7"/>
    </row>
    <row r="52" spans="1:14" x14ac:dyDescent="0.25">
      <c r="B52" s="6" t="s">
        <v>28</v>
      </c>
    </row>
  </sheetData>
  <mergeCells count="4">
    <mergeCell ref="A1:N1"/>
    <mergeCell ref="C2:F2"/>
    <mergeCell ref="D47:J47"/>
    <mergeCell ref="K47:L47"/>
  </mergeCells>
  <conditionalFormatting sqref="F6:F46 B2 C3 F49:F1048576">
    <cfRule type="cellIs" dxfId="29" priority="5" operator="equal">
      <formula>"H"</formula>
    </cfRule>
    <cfRule type="cellIs" dxfId="28" priority="6" operator="equal">
      <formula>"M"</formula>
    </cfRule>
  </conditionalFormatting>
  <conditionalFormatting sqref="M6:M45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6:J45">
    <cfRule type="cellIs" dxfId="27" priority="3" operator="lessThanOrEqual">
      <formula>6</formula>
    </cfRule>
  </conditionalFormatting>
  <conditionalFormatting sqref="A1">
    <cfRule type="cellIs" dxfId="26" priority="1" operator="equal">
      <formula>"H"</formula>
    </cfRule>
    <cfRule type="cellIs" dxfId="25" priority="2" operator="equal">
      <formula>"M"</formula>
    </cfRule>
  </conditionalFormatting>
  <printOptions horizontalCentered="1" verticalCentered="1"/>
  <pageMargins left="0.27559055118110237" right="0.70866141732283472" top="0.31496062992125984" bottom="0.19685039370078741" header="0.31496062992125984" footer="0.19685039370078741"/>
  <pageSetup scale="74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zoomScale="85" zoomScaleNormal="85" zoomScaleSheetLayoutView="100" zoomScalePageLayoutView="85" workbookViewId="0">
      <selection activeCell="O6" sqref="O6"/>
    </sheetView>
  </sheetViews>
  <sheetFormatPr baseColWidth="10" defaultRowHeight="15" x14ac:dyDescent="0.25"/>
  <cols>
    <col min="1" max="1" width="3" style="1" customWidth="1"/>
    <col min="2" max="2" width="21.5703125" style="4" customWidth="1"/>
    <col min="3" max="3" width="28.7109375" style="1" customWidth="1"/>
    <col min="4" max="9" width="4.85546875" style="1" customWidth="1"/>
    <col min="10" max="10" width="5.42578125" style="1" customWidth="1"/>
    <col min="11" max="12" width="5.140625" style="14" customWidth="1"/>
    <col min="13" max="13" width="6.42578125" style="1" customWidth="1"/>
    <col min="14" max="16384" width="11.42578125" style="1"/>
  </cols>
  <sheetData>
    <row r="1" spans="1:14" ht="23.25" x14ac:dyDescent="0.25">
      <c r="A1" s="209" t="s">
        <v>56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</row>
    <row r="2" spans="1:14" ht="16.5" customHeight="1" x14ac:dyDescent="0.3">
      <c r="A2" s="15"/>
      <c r="B2" s="54" t="s">
        <v>23</v>
      </c>
      <c r="C2" s="208" t="str">
        <f>DATOS!D3</f>
        <v>CONSTITUCIÓN</v>
      </c>
      <c r="D2" s="208"/>
      <c r="E2" s="208"/>
      <c r="F2" s="208"/>
      <c r="G2" s="55" t="str">
        <f>DATOS!C2</f>
        <v xml:space="preserve">SEGUNDO  GRADO </v>
      </c>
      <c r="H2" s="8"/>
      <c r="J2" s="8"/>
      <c r="K2" s="37"/>
      <c r="L2" s="50" t="s">
        <v>25</v>
      </c>
      <c r="M2" s="8"/>
      <c r="N2" s="60" t="str">
        <f>DATOS!D4</f>
        <v>2° A</v>
      </c>
    </row>
    <row r="3" spans="1:14" ht="15" customHeight="1" x14ac:dyDescent="0.25">
      <c r="A3" s="15"/>
      <c r="B3" s="16"/>
      <c r="C3" s="18" t="s">
        <v>30</v>
      </c>
      <c r="D3" s="17"/>
      <c r="E3" s="8"/>
      <c r="F3" s="8"/>
      <c r="G3" s="18"/>
      <c r="H3" s="18"/>
      <c r="I3" s="33"/>
      <c r="J3" s="8"/>
      <c r="K3" s="39" t="s">
        <v>14</v>
      </c>
      <c r="L3" s="38"/>
      <c r="M3" s="8"/>
      <c r="N3" s="8"/>
    </row>
    <row r="4" spans="1:14" ht="18" customHeight="1" x14ac:dyDescent="0.25">
      <c r="A4" s="19"/>
      <c r="B4" s="56"/>
      <c r="C4" s="57"/>
      <c r="D4" s="58"/>
      <c r="E4" s="58"/>
      <c r="F4" s="59"/>
      <c r="G4" s="8"/>
      <c r="H4" s="8"/>
      <c r="I4" s="40" t="s">
        <v>13</v>
      </c>
      <c r="J4" s="8"/>
      <c r="K4" s="35">
        <v>20</v>
      </c>
      <c r="L4" s="35">
        <v>20</v>
      </c>
      <c r="M4" s="8"/>
      <c r="N4" s="8"/>
    </row>
    <row r="5" spans="1:14" s="11" customFormat="1" ht="76.5" customHeight="1" x14ac:dyDescent="0.25">
      <c r="A5" s="10" t="s">
        <v>0</v>
      </c>
      <c r="B5" s="12" t="s">
        <v>2</v>
      </c>
      <c r="C5" s="13" t="s">
        <v>1</v>
      </c>
      <c r="D5" s="20" t="s">
        <v>3</v>
      </c>
      <c r="E5" s="20" t="s">
        <v>4</v>
      </c>
      <c r="F5" s="20" t="s">
        <v>12</v>
      </c>
      <c r="G5" s="20" t="s">
        <v>5</v>
      </c>
      <c r="H5" s="20" t="s">
        <v>6</v>
      </c>
      <c r="I5" s="20" t="s">
        <v>7</v>
      </c>
      <c r="J5" s="44" t="s">
        <v>8</v>
      </c>
      <c r="K5" s="20" t="s">
        <v>37</v>
      </c>
      <c r="L5" s="20" t="s">
        <v>38</v>
      </c>
      <c r="M5" s="43" t="s">
        <v>19</v>
      </c>
      <c r="N5" s="21"/>
    </row>
    <row r="6" spans="1:14" ht="19.5" customHeight="1" x14ac:dyDescent="0.25">
      <c r="A6" s="22">
        <v>1</v>
      </c>
      <c r="B6" s="61">
        <f>DATOS!C8</f>
        <v>0</v>
      </c>
      <c r="C6" s="62">
        <f>DATOS!D8</f>
        <v>0</v>
      </c>
      <c r="D6" s="23">
        <v>7</v>
      </c>
      <c r="E6" s="23">
        <v>8</v>
      </c>
      <c r="F6" s="45">
        <v>7</v>
      </c>
      <c r="G6" s="45">
        <v>7</v>
      </c>
      <c r="H6" s="45">
        <v>8</v>
      </c>
      <c r="I6" s="45">
        <v>8</v>
      </c>
      <c r="J6" s="46">
        <f t="shared" ref="J6:J45" si="0">AVERAGE(D6:I6)</f>
        <v>7.5</v>
      </c>
      <c r="K6" s="35">
        <v>1</v>
      </c>
      <c r="L6" s="35">
        <v>1</v>
      </c>
      <c r="M6" s="155">
        <f>1-(SUM(K6+L6)/(SUM($K$4+$L$4)))</f>
        <v>0.95</v>
      </c>
      <c r="N6" s="8"/>
    </row>
    <row r="7" spans="1:14" ht="19.5" customHeight="1" x14ac:dyDescent="0.25">
      <c r="A7" s="22">
        <v>2</v>
      </c>
      <c r="B7" s="61">
        <f>DATOS!C9</f>
        <v>0</v>
      </c>
      <c r="C7" s="62">
        <f>DATOS!D9</f>
        <v>0</v>
      </c>
      <c r="D7" s="23">
        <v>8</v>
      </c>
      <c r="E7" s="23">
        <v>8</v>
      </c>
      <c r="F7" s="45">
        <v>7</v>
      </c>
      <c r="G7" s="45">
        <v>8</v>
      </c>
      <c r="H7" s="45">
        <v>8</v>
      </c>
      <c r="I7" s="45">
        <v>8</v>
      </c>
      <c r="J7" s="46">
        <f t="shared" si="0"/>
        <v>7.833333333333333</v>
      </c>
      <c r="K7" s="35">
        <v>0</v>
      </c>
      <c r="L7" s="35">
        <v>0</v>
      </c>
      <c r="M7" s="155">
        <f t="shared" ref="M7:M45" si="1">1-(SUM(K7+L7)/(SUM($K$4+$L$4)))</f>
        <v>1</v>
      </c>
      <c r="N7" s="8"/>
    </row>
    <row r="8" spans="1:14" ht="19.5" customHeight="1" x14ac:dyDescent="0.25">
      <c r="A8" s="22">
        <v>3</v>
      </c>
      <c r="B8" s="61">
        <f>DATOS!C10</f>
        <v>0</v>
      </c>
      <c r="C8" s="62">
        <f>DATOS!D10</f>
        <v>0</v>
      </c>
      <c r="D8" s="23">
        <v>8</v>
      </c>
      <c r="E8" s="23">
        <v>8</v>
      </c>
      <c r="F8" s="45">
        <v>9</v>
      </c>
      <c r="G8" s="45">
        <v>9</v>
      </c>
      <c r="H8" s="45">
        <v>9</v>
      </c>
      <c r="I8" s="45">
        <v>9</v>
      </c>
      <c r="J8" s="46">
        <f t="shared" si="0"/>
        <v>8.6666666666666661</v>
      </c>
      <c r="K8" s="35">
        <v>0</v>
      </c>
      <c r="L8" s="35">
        <v>0</v>
      </c>
      <c r="M8" s="155">
        <f t="shared" si="1"/>
        <v>1</v>
      </c>
      <c r="N8" s="8"/>
    </row>
    <row r="9" spans="1:14" ht="19.5" customHeight="1" x14ac:dyDescent="0.25">
      <c r="A9" s="22">
        <v>4</v>
      </c>
      <c r="B9" s="61">
        <f>DATOS!C11</f>
        <v>0</v>
      </c>
      <c r="C9" s="62">
        <f>DATOS!D11</f>
        <v>0</v>
      </c>
      <c r="D9" s="47">
        <v>6</v>
      </c>
      <c r="E9" s="47">
        <v>8</v>
      </c>
      <c r="F9" s="45">
        <v>7</v>
      </c>
      <c r="G9" s="45">
        <v>7</v>
      </c>
      <c r="H9" s="45">
        <v>9</v>
      </c>
      <c r="I9" s="45">
        <v>8</v>
      </c>
      <c r="J9" s="46">
        <f t="shared" si="0"/>
        <v>7.5</v>
      </c>
      <c r="K9" s="35">
        <v>0</v>
      </c>
      <c r="L9" s="35">
        <v>0</v>
      </c>
      <c r="M9" s="155">
        <f t="shared" si="1"/>
        <v>1</v>
      </c>
      <c r="N9" s="8"/>
    </row>
    <row r="10" spans="1:14" ht="19.5" customHeight="1" x14ac:dyDescent="0.25">
      <c r="A10" s="22">
        <v>5</v>
      </c>
      <c r="B10" s="61">
        <f>DATOS!C12</f>
        <v>0</v>
      </c>
      <c r="C10" s="62">
        <f>DATOS!D12</f>
        <v>0</v>
      </c>
      <c r="D10" s="23">
        <v>5</v>
      </c>
      <c r="E10" s="23">
        <v>8</v>
      </c>
      <c r="F10" s="45">
        <v>6</v>
      </c>
      <c r="G10" s="45">
        <v>6</v>
      </c>
      <c r="H10" s="45">
        <v>8</v>
      </c>
      <c r="I10" s="45">
        <v>7</v>
      </c>
      <c r="J10" s="46">
        <f t="shared" si="0"/>
        <v>6.666666666666667</v>
      </c>
      <c r="K10" s="35">
        <v>4</v>
      </c>
      <c r="L10" s="35">
        <v>4</v>
      </c>
      <c r="M10" s="155">
        <f t="shared" si="1"/>
        <v>0.8</v>
      </c>
      <c r="N10" s="8"/>
    </row>
    <row r="11" spans="1:14" ht="19.5" customHeight="1" x14ac:dyDescent="0.25">
      <c r="A11" s="22">
        <v>6</v>
      </c>
      <c r="B11" s="61">
        <f>DATOS!C13</f>
        <v>0</v>
      </c>
      <c r="C11" s="62">
        <f>DATOS!D13</f>
        <v>0</v>
      </c>
      <c r="D11" s="25">
        <v>5</v>
      </c>
      <c r="E11" s="23">
        <v>8</v>
      </c>
      <c r="F11" s="45">
        <v>6</v>
      </c>
      <c r="G11" s="45">
        <v>6</v>
      </c>
      <c r="H11" s="45">
        <v>9</v>
      </c>
      <c r="I11" s="45">
        <v>7</v>
      </c>
      <c r="J11" s="46">
        <f t="shared" si="0"/>
        <v>6.833333333333333</v>
      </c>
      <c r="K11" s="35">
        <v>1</v>
      </c>
      <c r="L11" s="35">
        <v>1</v>
      </c>
      <c r="M11" s="155">
        <f t="shared" si="1"/>
        <v>0.95</v>
      </c>
      <c r="N11" s="8"/>
    </row>
    <row r="12" spans="1:14" ht="19.5" customHeight="1" x14ac:dyDescent="0.25">
      <c r="A12" s="22">
        <v>7</v>
      </c>
      <c r="B12" s="61">
        <f>DATOS!C14</f>
        <v>0</v>
      </c>
      <c r="C12" s="62">
        <f>DATOS!D14</f>
        <v>0</v>
      </c>
      <c r="D12" s="25">
        <v>6</v>
      </c>
      <c r="E12" s="23">
        <v>8</v>
      </c>
      <c r="F12" s="45">
        <v>7</v>
      </c>
      <c r="G12" s="45">
        <v>7</v>
      </c>
      <c r="H12" s="45">
        <v>9</v>
      </c>
      <c r="I12" s="45">
        <v>7</v>
      </c>
      <c r="J12" s="46">
        <f t="shared" si="0"/>
        <v>7.333333333333333</v>
      </c>
      <c r="K12" s="35">
        <v>1</v>
      </c>
      <c r="L12" s="35">
        <v>1</v>
      </c>
      <c r="M12" s="155">
        <f t="shared" si="1"/>
        <v>0.95</v>
      </c>
      <c r="N12" s="8"/>
    </row>
    <row r="13" spans="1:14" ht="19.5" customHeight="1" x14ac:dyDescent="0.25">
      <c r="A13" s="22">
        <v>8</v>
      </c>
      <c r="B13" s="61">
        <f>DATOS!C15</f>
        <v>0</v>
      </c>
      <c r="C13" s="62">
        <f>DATOS!D15</f>
        <v>0</v>
      </c>
      <c r="D13" s="25">
        <v>5</v>
      </c>
      <c r="E13" s="23">
        <v>8</v>
      </c>
      <c r="F13" s="45">
        <v>6</v>
      </c>
      <c r="G13" s="45">
        <v>7</v>
      </c>
      <c r="H13" s="45">
        <v>8</v>
      </c>
      <c r="I13" s="45">
        <v>7</v>
      </c>
      <c r="J13" s="46">
        <f t="shared" si="0"/>
        <v>6.833333333333333</v>
      </c>
      <c r="K13" s="35">
        <v>1</v>
      </c>
      <c r="L13" s="35">
        <v>0</v>
      </c>
      <c r="M13" s="155">
        <f t="shared" si="1"/>
        <v>0.97499999999999998</v>
      </c>
      <c r="N13" s="8"/>
    </row>
    <row r="14" spans="1:14" ht="19.5" customHeight="1" x14ac:dyDescent="0.25">
      <c r="A14" s="22">
        <v>9</v>
      </c>
      <c r="B14" s="61">
        <f>DATOS!C16</f>
        <v>0</v>
      </c>
      <c r="C14" s="62">
        <f>DATOS!D16</f>
        <v>0</v>
      </c>
      <c r="D14" s="25">
        <v>5</v>
      </c>
      <c r="E14" s="23">
        <v>8</v>
      </c>
      <c r="F14" s="45">
        <v>6</v>
      </c>
      <c r="G14" s="45">
        <v>6</v>
      </c>
      <c r="H14" s="45">
        <v>7</v>
      </c>
      <c r="I14" s="45">
        <v>7</v>
      </c>
      <c r="J14" s="46">
        <f t="shared" si="0"/>
        <v>6.5</v>
      </c>
      <c r="K14" s="35">
        <v>0</v>
      </c>
      <c r="L14" s="35">
        <v>2</v>
      </c>
      <c r="M14" s="155">
        <f t="shared" si="1"/>
        <v>0.95</v>
      </c>
      <c r="N14" s="8"/>
    </row>
    <row r="15" spans="1:14" ht="19.5" customHeight="1" x14ac:dyDescent="0.25">
      <c r="A15" s="22">
        <v>10</v>
      </c>
      <c r="B15" s="61">
        <f>DATOS!C17</f>
        <v>0</v>
      </c>
      <c r="C15" s="62">
        <f>DATOS!D17</f>
        <v>0</v>
      </c>
      <c r="D15" s="25">
        <v>8</v>
      </c>
      <c r="E15" s="23">
        <v>8</v>
      </c>
      <c r="F15" s="45">
        <v>9</v>
      </c>
      <c r="G15" s="45">
        <v>9</v>
      </c>
      <c r="H15" s="45">
        <v>9</v>
      </c>
      <c r="I15" s="45">
        <v>9</v>
      </c>
      <c r="J15" s="46">
        <f t="shared" si="0"/>
        <v>8.6666666666666661</v>
      </c>
      <c r="K15" s="35">
        <v>0</v>
      </c>
      <c r="L15" s="35">
        <v>0</v>
      </c>
      <c r="M15" s="155">
        <f t="shared" si="1"/>
        <v>1</v>
      </c>
      <c r="N15" s="8"/>
    </row>
    <row r="16" spans="1:14" ht="19.5" customHeight="1" x14ac:dyDescent="0.25">
      <c r="A16" s="22">
        <v>11</v>
      </c>
      <c r="B16" s="61">
        <f>DATOS!C18</f>
        <v>0</v>
      </c>
      <c r="C16" s="62">
        <f>DATOS!D18</f>
        <v>0</v>
      </c>
      <c r="D16" s="25">
        <v>7</v>
      </c>
      <c r="E16" s="23">
        <v>8</v>
      </c>
      <c r="F16" s="45">
        <v>8</v>
      </c>
      <c r="G16" s="45">
        <v>8</v>
      </c>
      <c r="H16" s="45">
        <v>8</v>
      </c>
      <c r="I16" s="45">
        <v>8</v>
      </c>
      <c r="J16" s="46">
        <f t="shared" si="0"/>
        <v>7.833333333333333</v>
      </c>
      <c r="K16" s="35">
        <v>0</v>
      </c>
      <c r="L16" s="35">
        <v>3</v>
      </c>
      <c r="M16" s="155">
        <f t="shared" si="1"/>
        <v>0.92500000000000004</v>
      </c>
      <c r="N16" s="8"/>
    </row>
    <row r="17" spans="1:14" ht="19.5" customHeight="1" x14ac:dyDescent="0.25">
      <c r="A17" s="22">
        <v>12</v>
      </c>
      <c r="B17" s="61">
        <f>DATOS!C19</f>
        <v>0</v>
      </c>
      <c r="C17" s="62">
        <f>DATOS!D19</f>
        <v>0</v>
      </c>
      <c r="D17" s="25">
        <v>7</v>
      </c>
      <c r="E17" s="23">
        <v>8</v>
      </c>
      <c r="F17" s="45">
        <v>8</v>
      </c>
      <c r="G17" s="45">
        <v>7</v>
      </c>
      <c r="H17" s="45">
        <v>8</v>
      </c>
      <c r="I17" s="45">
        <v>8</v>
      </c>
      <c r="J17" s="46">
        <f t="shared" si="0"/>
        <v>7.666666666666667</v>
      </c>
      <c r="K17" s="35">
        <v>0</v>
      </c>
      <c r="L17" s="35">
        <v>0</v>
      </c>
      <c r="M17" s="155">
        <f t="shared" si="1"/>
        <v>1</v>
      </c>
      <c r="N17" s="8"/>
    </row>
    <row r="18" spans="1:14" ht="19.5" customHeight="1" x14ac:dyDescent="0.25">
      <c r="A18" s="22">
        <v>13</v>
      </c>
      <c r="B18" s="61">
        <f>DATOS!C20</f>
        <v>0</v>
      </c>
      <c r="C18" s="62">
        <f>DATOS!D20</f>
        <v>0</v>
      </c>
      <c r="D18" s="25">
        <v>7</v>
      </c>
      <c r="E18" s="23">
        <v>8</v>
      </c>
      <c r="F18" s="45">
        <v>8</v>
      </c>
      <c r="G18" s="45">
        <v>7</v>
      </c>
      <c r="H18" s="45">
        <v>8</v>
      </c>
      <c r="I18" s="45">
        <v>8</v>
      </c>
      <c r="J18" s="46">
        <f t="shared" si="0"/>
        <v>7.666666666666667</v>
      </c>
      <c r="K18" s="35">
        <v>0</v>
      </c>
      <c r="L18" s="35">
        <v>0</v>
      </c>
      <c r="M18" s="155">
        <f t="shared" si="1"/>
        <v>1</v>
      </c>
      <c r="N18" s="8"/>
    </row>
    <row r="19" spans="1:14" ht="19.5" customHeight="1" x14ac:dyDescent="0.25">
      <c r="A19" s="22">
        <v>14</v>
      </c>
      <c r="B19" s="61">
        <f>DATOS!C21</f>
        <v>0</v>
      </c>
      <c r="C19" s="62">
        <f>DATOS!D21</f>
        <v>0</v>
      </c>
      <c r="D19" s="25">
        <v>7</v>
      </c>
      <c r="E19" s="23">
        <v>8</v>
      </c>
      <c r="F19" s="45">
        <v>7</v>
      </c>
      <c r="G19" s="45">
        <v>7</v>
      </c>
      <c r="H19" s="45">
        <v>9</v>
      </c>
      <c r="I19" s="45">
        <v>8</v>
      </c>
      <c r="J19" s="46">
        <f t="shared" si="0"/>
        <v>7.666666666666667</v>
      </c>
      <c r="K19" s="35">
        <v>0</v>
      </c>
      <c r="L19" s="35">
        <v>1</v>
      </c>
      <c r="M19" s="155">
        <f t="shared" si="1"/>
        <v>0.97499999999999998</v>
      </c>
      <c r="N19" s="8"/>
    </row>
    <row r="20" spans="1:14" ht="19.5" customHeight="1" x14ac:dyDescent="0.25">
      <c r="A20" s="22">
        <v>15</v>
      </c>
      <c r="B20" s="61">
        <f>DATOS!C22</f>
        <v>0</v>
      </c>
      <c r="C20" s="62">
        <f>DATOS!D22</f>
        <v>0</v>
      </c>
      <c r="D20" s="25">
        <v>5</v>
      </c>
      <c r="E20" s="23">
        <v>8</v>
      </c>
      <c r="F20" s="45">
        <v>6</v>
      </c>
      <c r="G20" s="45">
        <v>6</v>
      </c>
      <c r="H20" s="45">
        <v>7</v>
      </c>
      <c r="I20" s="45">
        <v>7</v>
      </c>
      <c r="J20" s="46">
        <f t="shared" si="0"/>
        <v>6.5</v>
      </c>
      <c r="K20" s="35">
        <v>0</v>
      </c>
      <c r="L20" s="35">
        <v>0</v>
      </c>
      <c r="M20" s="155">
        <f t="shared" si="1"/>
        <v>1</v>
      </c>
      <c r="N20" s="8"/>
    </row>
    <row r="21" spans="1:14" ht="19.5" customHeight="1" x14ac:dyDescent="0.25">
      <c r="A21" s="22">
        <v>16</v>
      </c>
      <c r="B21" s="61">
        <f>DATOS!C23</f>
        <v>0</v>
      </c>
      <c r="C21" s="62">
        <f>DATOS!D23</f>
        <v>0</v>
      </c>
      <c r="D21" s="25">
        <v>9</v>
      </c>
      <c r="E21" s="23">
        <v>8</v>
      </c>
      <c r="F21" s="45">
        <v>10</v>
      </c>
      <c r="G21" s="45">
        <v>10</v>
      </c>
      <c r="H21" s="45">
        <v>9</v>
      </c>
      <c r="I21" s="45">
        <v>10</v>
      </c>
      <c r="J21" s="46">
        <f t="shared" si="0"/>
        <v>9.3333333333333339</v>
      </c>
      <c r="K21" s="35">
        <v>0</v>
      </c>
      <c r="L21" s="35">
        <v>0</v>
      </c>
      <c r="M21" s="155">
        <f t="shared" si="1"/>
        <v>1</v>
      </c>
      <c r="N21" s="8"/>
    </row>
    <row r="22" spans="1:14" ht="19.5" customHeight="1" x14ac:dyDescent="0.25">
      <c r="A22" s="22">
        <v>17</v>
      </c>
      <c r="B22" s="61">
        <f>DATOS!C24</f>
        <v>0</v>
      </c>
      <c r="C22" s="62">
        <f>DATOS!D24</f>
        <v>0</v>
      </c>
      <c r="D22" s="25">
        <v>5</v>
      </c>
      <c r="E22" s="23">
        <v>8</v>
      </c>
      <c r="F22" s="45">
        <v>7</v>
      </c>
      <c r="G22" s="45">
        <v>7</v>
      </c>
      <c r="H22" s="45">
        <v>9</v>
      </c>
      <c r="I22" s="45">
        <v>7</v>
      </c>
      <c r="J22" s="46">
        <f t="shared" si="0"/>
        <v>7.166666666666667</v>
      </c>
      <c r="K22" s="35">
        <v>0</v>
      </c>
      <c r="L22" s="35">
        <v>1</v>
      </c>
      <c r="M22" s="155">
        <f t="shared" si="1"/>
        <v>0.97499999999999998</v>
      </c>
      <c r="N22" s="8"/>
    </row>
    <row r="23" spans="1:14" ht="19.5" customHeight="1" x14ac:dyDescent="0.25">
      <c r="A23" s="22">
        <v>18</v>
      </c>
      <c r="B23" s="61">
        <f>DATOS!C25</f>
        <v>0</v>
      </c>
      <c r="C23" s="62">
        <f>DATOS!D25</f>
        <v>0</v>
      </c>
      <c r="D23" s="25">
        <v>5</v>
      </c>
      <c r="E23" s="23">
        <v>8</v>
      </c>
      <c r="F23" s="45">
        <v>6</v>
      </c>
      <c r="G23" s="45">
        <v>6</v>
      </c>
      <c r="H23" s="45">
        <v>8</v>
      </c>
      <c r="I23" s="45">
        <v>7</v>
      </c>
      <c r="J23" s="46">
        <f t="shared" si="0"/>
        <v>6.666666666666667</v>
      </c>
      <c r="K23" s="35">
        <v>0</v>
      </c>
      <c r="L23" s="35">
        <v>0</v>
      </c>
      <c r="M23" s="155">
        <f t="shared" si="1"/>
        <v>1</v>
      </c>
      <c r="N23" s="8"/>
    </row>
    <row r="24" spans="1:14" ht="19.5" customHeight="1" x14ac:dyDescent="0.25">
      <c r="A24" s="22">
        <v>19</v>
      </c>
      <c r="B24" s="61">
        <f>DATOS!C26</f>
        <v>0</v>
      </c>
      <c r="C24" s="62">
        <f>DATOS!D26</f>
        <v>0</v>
      </c>
      <c r="D24" s="48">
        <v>7</v>
      </c>
      <c r="E24" s="26">
        <v>8</v>
      </c>
      <c r="F24" s="45">
        <v>7</v>
      </c>
      <c r="G24" s="45">
        <v>7</v>
      </c>
      <c r="H24" s="45">
        <v>9</v>
      </c>
      <c r="I24" s="45">
        <v>8</v>
      </c>
      <c r="J24" s="46">
        <f t="shared" si="0"/>
        <v>7.666666666666667</v>
      </c>
      <c r="K24" s="35">
        <v>0</v>
      </c>
      <c r="L24" s="35">
        <v>0</v>
      </c>
      <c r="M24" s="155">
        <f t="shared" si="1"/>
        <v>1</v>
      </c>
      <c r="N24" s="8"/>
    </row>
    <row r="25" spans="1:14" ht="19.5" customHeight="1" x14ac:dyDescent="0.25">
      <c r="A25" s="22">
        <v>20</v>
      </c>
      <c r="B25" s="61">
        <f>DATOS!C27</f>
        <v>0</v>
      </c>
      <c r="C25" s="62">
        <f>DATOS!D27</f>
        <v>0</v>
      </c>
      <c r="D25" s="25">
        <v>6</v>
      </c>
      <c r="E25" s="23">
        <v>8</v>
      </c>
      <c r="F25" s="45">
        <v>6</v>
      </c>
      <c r="G25" s="45">
        <v>6</v>
      </c>
      <c r="H25" s="45">
        <v>9</v>
      </c>
      <c r="I25" s="45">
        <v>7</v>
      </c>
      <c r="J25" s="46">
        <f t="shared" si="0"/>
        <v>7</v>
      </c>
      <c r="K25" s="35">
        <v>1</v>
      </c>
      <c r="L25" s="35">
        <v>2</v>
      </c>
      <c r="M25" s="155">
        <f t="shared" si="1"/>
        <v>0.92500000000000004</v>
      </c>
      <c r="N25" s="8"/>
    </row>
    <row r="26" spans="1:14" ht="19.5" customHeight="1" x14ac:dyDescent="0.25">
      <c r="A26" s="22">
        <v>21</v>
      </c>
      <c r="B26" s="61">
        <f>DATOS!C28</f>
        <v>0</v>
      </c>
      <c r="C26" s="62">
        <f>DATOS!D28</f>
        <v>0</v>
      </c>
      <c r="D26" s="25">
        <v>8</v>
      </c>
      <c r="E26" s="23">
        <v>8</v>
      </c>
      <c r="F26" s="45">
        <v>9</v>
      </c>
      <c r="G26" s="45">
        <v>9</v>
      </c>
      <c r="H26" s="45">
        <v>9</v>
      </c>
      <c r="I26" s="45">
        <v>9</v>
      </c>
      <c r="J26" s="46">
        <f t="shared" si="0"/>
        <v>8.6666666666666661</v>
      </c>
      <c r="K26" s="35">
        <v>1</v>
      </c>
      <c r="L26" s="35">
        <v>2</v>
      </c>
      <c r="M26" s="155">
        <f t="shared" si="1"/>
        <v>0.92500000000000004</v>
      </c>
      <c r="N26" s="8"/>
    </row>
    <row r="27" spans="1:14" ht="19.5" customHeight="1" x14ac:dyDescent="0.25">
      <c r="A27" s="22">
        <v>22</v>
      </c>
      <c r="B27" s="61">
        <f>DATOS!C29</f>
        <v>0</v>
      </c>
      <c r="C27" s="62">
        <f>DATOS!D29</f>
        <v>0</v>
      </c>
      <c r="D27" s="25">
        <v>7</v>
      </c>
      <c r="E27" s="23">
        <v>8</v>
      </c>
      <c r="F27" s="45">
        <v>7</v>
      </c>
      <c r="G27" s="45">
        <v>7</v>
      </c>
      <c r="H27" s="45">
        <v>9</v>
      </c>
      <c r="I27" s="45">
        <v>8</v>
      </c>
      <c r="J27" s="46">
        <f t="shared" si="0"/>
        <v>7.666666666666667</v>
      </c>
      <c r="K27" s="35">
        <v>0</v>
      </c>
      <c r="L27" s="35">
        <v>0</v>
      </c>
      <c r="M27" s="155">
        <f t="shared" si="1"/>
        <v>1</v>
      </c>
      <c r="N27" s="8"/>
    </row>
    <row r="28" spans="1:14" ht="19.5" customHeight="1" x14ac:dyDescent="0.25">
      <c r="A28" s="22">
        <v>23</v>
      </c>
      <c r="B28" s="61">
        <f>DATOS!C30</f>
        <v>0</v>
      </c>
      <c r="C28" s="62">
        <f>DATOS!D30</f>
        <v>0</v>
      </c>
      <c r="D28" s="25">
        <v>7</v>
      </c>
      <c r="E28" s="23">
        <v>8</v>
      </c>
      <c r="F28" s="45">
        <v>8</v>
      </c>
      <c r="G28" s="45">
        <v>7</v>
      </c>
      <c r="H28" s="45">
        <v>9</v>
      </c>
      <c r="I28" s="45">
        <v>9</v>
      </c>
      <c r="J28" s="46">
        <f t="shared" si="0"/>
        <v>8</v>
      </c>
      <c r="K28" s="35">
        <v>0</v>
      </c>
      <c r="L28" s="35">
        <v>1</v>
      </c>
      <c r="M28" s="155">
        <f t="shared" si="1"/>
        <v>0.97499999999999998</v>
      </c>
      <c r="N28" s="8"/>
    </row>
    <row r="29" spans="1:14" ht="19.5" customHeight="1" x14ac:dyDescent="0.25">
      <c r="A29" s="22">
        <v>24</v>
      </c>
      <c r="B29" s="61">
        <f>DATOS!C31</f>
        <v>0</v>
      </c>
      <c r="C29" s="62">
        <f>DATOS!D31</f>
        <v>0</v>
      </c>
      <c r="D29" s="25">
        <v>5</v>
      </c>
      <c r="E29" s="23">
        <v>5</v>
      </c>
      <c r="F29" s="45">
        <v>5</v>
      </c>
      <c r="G29" s="45">
        <v>5</v>
      </c>
      <c r="H29" s="45">
        <v>5</v>
      </c>
      <c r="I29" s="45">
        <v>5</v>
      </c>
      <c r="J29" s="46">
        <f t="shared" si="0"/>
        <v>5</v>
      </c>
      <c r="K29" s="35">
        <v>1</v>
      </c>
      <c r="L29" s="35">
        <v>2</v>
      </c>
      <c r="M29" s="155">
        <f t="shared" si="1"/>
        <v>0.92500000000000004</v>
      </c>
      <c r="N29" s="8"/>
    </row>
    <row r="30" spans="1:14" ht="19.5" customHeight="1" x14ac:dyDescent="0.25">
      <c r="A30" s="22">
        <v>25</v>
      </c>
      <c r="B30" s="61">
        <f>DATOS!C32</f>
        <v>0</v>
      </c>
      <c r="C30" s="62">
        <f>DATOS!D32</f>
        <v>0</v>
      </c>
      <c r="D30" s="25">
        <v>7</v>
      </c>
      <c r="E30" s="23">
        <v>6</v>
      </c>
      <c r="F30" s="45">
        <v>7</v>
      </c>
      <c r="G30" s="45">
        <v>8</v>
      </c>
      <c r="H30" s="45">
        <v>9</v>
      </c>
      <c r="I30" s="45">
        <v>9</v>
      </c>
      <c r="J30" s="46">
        <f t="shared" si="0"/>
        <v>7.666666666666667</v>
      </c>
      <c r="K30" s="35">
        <v>0</v>
      </c>
      <c r="L30" s="35">
        <v>2</v>
      </c>
      <c r="M30" s="155">
        <f t="shared" si="1"/>
        <v>0.95</v>
      </c>
      <c r="N30" s="8"/>
    </row>
    <row r="31" spans="1:14" ht="19.5" customHeight="1" x14ac:dyDescent="0.25">
      <c r="A31" s="22">
        <v>26</v>
      </c>
      <c r="B31" s="61">
        <f>DATOS!C33</f>
        <v>0</v>
      </c>
      <c r="C31" s="62">
        <f>DATOS!D33</f>
        <v>0</v>
      </c>
      <c r="D31" s="25">
        <v>8</v>
      </c>
      <c r="E31" s="23">
        <v>8</v>
      </c>
      <c r="F31" s="45">
        <v>9</v>
      </c>
      <c r="G31" s="45">
        <v>9</v>
      </c>
      <c r="H31" s="45">
        <v>9</v>
      </c>
      <c r="I31" s="45">
        <v>9</v>
      </c>
      <c r="J31" s="46">
        <f t="shared" si="0"/>
        <v>8.6666666666666661</v>
      </c>
      <c r="K31" s="35">
        <v>0</v>
      </c>
      <c r="L31" s="35">
        <v>0</v>
      </c>
      <c r="M31" s="155">
        <f t="shared" si="1"/>
        <v>1</v>
      </c>
      <c r="N31" s="8"/>
    </row>
    <row r="32" spans="1:14" ht="19.5" customHeight="1" x14ac:dyDescent="0.25">
      <c r="A32" s="22">
        <v>27</v>
      </c>
      <c r="B32" s="61">
        <f>DATOS!C34</f>
        <v>0</v>
      </c>
      <c r="C32" s="62">
        <f>DATOS!D34</f>
        <v>0</v>
      </c>
      <c r="D32" s="25">
        <v>6</v>
      </c>
      <c r="E32" s="23">
        <v>7</v>
      </c>
      <c r="F32" s="45">
        <v>7</v>
      </c>
      <c r="G32" s="45">
        <v>7</v>
      </c>
      <c r="H32" s="45">
        <v>9</v>
      </c>
      <c r="I32" s="45">
        <v>9</v>
      </c>
      <c r="J32" s="46">
        <f t="shared" si="0"/>
        <v>7.5</v>
      </c>
      <c r="K32" s="35">
        <v>0</v>
      </c>
      <c r="L32" s="35">
        <v>0</v>
      </c>
      <c r="M32" s="155">
        <f t="shared" si="1"/>
        <v>1</v>
      </c>
      <c r="N32" s="8"/>
    </row>
    <row r="33" spans="1:14" ht="19.5" customHeight="1" x14ac:dyDescent="0.25">
      <c r="A33" s="22">
        <v>28</v>
      </c>
      <c r="B33" s="61">
        <f>DATOS!C35</f>
        <v>0</v>
      </c>
      <c r="C33" s="62">
        <f>DATOS!D35</f>
        <v>0</v>
      </c>
      <c r="D33" s="25">
        <v>7</v>
      </c>
      <c r="E33" s="23">
        <v>6</v>
      </c>
      <c r="F33" s="45">
        <v>7</v>
      </c>
      <c r="G33" s="45">
        <v>7</v>
      </c>
      <c r="H33" s="45">
        <v>8</v>
      </c>
      <c r="I33" s="45">
        <v>8</v>
      </c>
      <c r="J33" s="46">
        <f t="shared" si="0"/>
        <v>7.166666666666667</v>
      </c>
      <c r="K33" s="35">
        <v>2</v>
      </c>
      <c r="L33" s="35">
        <v>0</v>
      </c>
      <c r="M33" s="155">
        <f t="shared" si="1"/>
        <v>0.95</v>
      </c>
      <c r="N33" s="8"/>
    </row>
    <row r="34" spans="1:14" ht="19.5" customHeight="1" x14ac:dyDescent="0.25">
      <c r="A34" s="22">
        <v>29</v>
      </c>
      <c r="B34" s="61">
        <f>DATOS!C36</f>
        <v>0</v>
      </c>
      <c r="C34" s="62">
        <f>DATOS!D36</f>
        <v>0</v>
      </c>
      <c r="D34" s="25">
        <v>7</v>
      </c>
      <c r="E34" s="23">
        <v>6</v>
      </c>
      <c r="F34" s="45">
        <v>9</v>
      </c>
      <c r="G34" s="45">
        <v>8</v>
      </c>
      <c r="H34" s="45">
        <v>9</v>
      </c>
      <c r="I34" s="45">
        <v>9</v>
      </c>
      <c r="J34" s="46">
        <f t="shared" si="0"/>
        <v>8</v>
      </c>
      <c r="K34" s="35">
        <v>0</v>
      </c>
      <c r="L34" s="35">
        <v>0</v>
      </c>
      <c r="M34" s="155">
        <f t="shared" si="1"/>
        <v>1</v>
      </c>
      <c r="N34" s="8"/>
    </row>
    <row r="35" spans="1:14" ht="19.5" customHeight="1" x14ac:dyDescent="0.25">
      <c r="A35" s="22">
        <v>30</v>
      </c>
      <c r="B35" s="61">
        <f>DATOS!C37</f>
        <v>0</v>
      </c>
      <c r="C35" s="62">
        <f>DATOS!D37</f>
        <v>0</v>
      </c>
      <c r="D35" s="25">
        <v>7</v>
      </c>
      <c r="E35" s="23">
        <v>7</v>
      </c>
      <c r="F35" s="45">
        <v>9</v>
      </c>
      <c r="G35" s="45">
        <v>8</v>
      </c>
      <c r="H35" s="45">
        <v>9</v>
      </c>
      <c r="I35" s="45">
        <v>8</v>
      </c>
      <c r="J35" s="46">
        <f t="shared" si="0"/>
        <v>8</v>
      </c>
      <c r="K35" s="35">
        <v>1</v>
      </c>
      <c r="L35" s="35">
        <v>0</v>
      </c>
      <c r="M35" s="155">
        <f t="shared" si="1"/>
        <v>0.97499999999999998</v>
      </c>
      <c r="N35" s="8"/>
    </row>
    <row r="36" spans="1:14" ht="19.5" customHeight="1" x14ac:dyDescent="0.25">
      <c r="A36" s="22">
        <v>31</v>
      </c>
      <c r="B36" s="61">
        <f>DATOS!C38</f>
        <v>0</v>
      </c>
      <c r="C36" s="62">
        <f>DATOS!D38</f>
        <v>0</v>
      </c>
      <c r="D36" s="25">
        <v>6</v>
      </c>
      <c r="E36" s="23">
        <v>6</v>
      </c>
      <c r="F36" s="45">
        <v>7</v>
      </c>
      <c r="G36" s="45">
        <v>6</v>
      </c>
      <c r="H36" s="45">
        <v>9</v>
      </c>
      <c r="I36" s="45">
        <v>8</v>
      </c>
      <c r="J36" s="46">
        <f t="shared" si="0"/>
        <v>7</v>
      </c>
      <c r="K36" s="35">
        <v>0</v>
      </c>
      <c r="L36" s="35">
        <v>0</v>
      </c>
      <c r="M36" s="155">
        <f t="shared" si="1"/>
        <v>1</v>
      </c>
      <c r="N36" s="8"/>
    </row>
    <row r="37" spans="1:14" ht="19.5" customHeight="1" x14ac:dyDescent="0.25">
      <c r="A37" s="22">
        <v>32</v>
      </c>
      <c r="B37" s="61">
        <f>DATOS!C39</f>
        <v>0</v>
      </c>
      <c r="C37" s="62">
        <f>DATOS!D39</f>
        <v>0</v>
      </c>
      <c r="D37" s="25">
        <v>7</v>
      </c>
      <c r="E37" s="23">
        <v>7</v>
      </c>
      <c r="F37" s="45">
        <v>7</v>
      </c>
      <c r="G37" s="45">
        <v>7</v>
      </c>
      <c r="H37" s="45">
        <v>8</v>
      </c>
      <c r="I37" s="45">
        <v>8</v>
      </c>
      <c r="J37" s="46">
        <f t="shared" si="0"/>
        <v>7.333333333333333</v>
      </c>
      <c r="K37" s="35">
        <v>1</v>
      </c>
      <c r="L37" s="35">
        <v>1</v>
      </c>
      <c r="M37" s="155">
        <f t="shared" si="1"/>
        <v>0.95</v>
      </c>
      <c r="N37" s="8"/>
    </row>
    <row r="38" spans="1:14" ht="19.5" customHeight="1" x14ac:dyDescent="0.25">
      <c r="A38" s="22">
        <v>33</v>
      </c>
      <c r="B38" s="61">
        <f>DATOS!C40</f>
        <v>0</v>
      </c>
      <c r="C38" s="62">
        <f>DATOS!D40</f>
        <v>0</v>
      </c>
      <c r="D38" s="25">
        <v>6</v>
      </c>
      <c r="E38" s="23">
        <v>6</v>
      </c>
      <c r="F38" s="45">
        <v>8</v>
      </c>
      <c r="G38" s="45">
        <v>8</v>
      </c>
      <c r="H38" s="45">
        <v>9</v>
      </c>
      <c r="I38" s="45">
        <v>8</v>
      </c>
      <c r="J38" s="46">
        <f t="shared" si="0"/>
        <v>7.5</v>
      </c>
      <c r="K38" s="35">
        <v>0</v>
      </c>
      <c r="L38" s="35">
        <v>0</v>
      </c>
      <c r="M38" s="155">
        <f t="shared" si="1"/>
        <v>1</v>
      </c>
      <c r="N38" s="8"/>
    </row>
    <row r="39" spans="1:14" ht="19.5" customHeight="1" x14ac:dyDescent="0.25">
      <c r="A39" s="22">
        <v>34</v>
      </c>
      <c r="B39" s="61">
        <f>DATOS!C41</f>
        <v>0</v>
      </c>
      <c r="C39" s="62">
        <f>DATOS!D41</f>
        <v>0</v>
      </c>
      <c r="D39" s="25">
        <v>8</v>
      </c>
      <c r="E39" s="23">
        <v>8</v>
      </c>
      <c r="F39" s="45">
        <v>8</v>
      </c>
      <c r="G39" s="45">
        <v>8</v>
      </c>
      <c r="H39" s="45">
        <v>9</v>
      </c>
      <c r="I39" s="45">
        <v>8</v>
      </c>
      <c r="J39" s="46">
        <f t="shared" si="0"/>
        <v>8.1666666666666661</v>
      </c>
      <c r="K39" s="35">
        <v>0</v>
      </c>
      <c r="L39" s="35">
        <v>0</v>
      </c>
      <c r="M39" s="155">
        <f t="shared" si="1"/>
        <v>1</v>
      </c>
      <c r="N39" s="8"/>
    </row>
    <row r="40" spans="1:14" ht="19.5" customHeight="1" x14ac:dyDescent="0.25">
      <c r="A40" s="22">
        <v>35</v>
      </c>
      <c r="B40" s="61">
        <f>DATOS!C42</f>
        <v>0</v>
      </c>
      <c r="C40" s="62">
        <f>DATOS!D42</f>
        <v>0</v>
      </c>
      <c r="D40" s="25">
        <v>8</v>
      </c>
      <c r="E40" s="23">
        <v>8</v>
      </c>
      <c r="F40" s="45">
        <v>8</v>
      </c>
      <c r="G40" s="45">
        <v>8</v>
      </c>
      <c r="H40" s="45">
        <v>9</v>
      </c>
      <c r="I40" s="45">
        <v>9</v>
      </c>
      <c r="J40" s="46">
        <f t="shared" si="0"/>
        <v>8.3333333333333339</v>
      </c>
      <c r="K40" s="35">
        <v>0</v>
      </c>
      <c r="L40" s="35">
        <v>3</v>
      </c>
      <c r="M40" s="155">
        <f t="shared" si="1"/>
        <v>0.92500000000000004</v>
      </c>
      <c r="N40" s="8"/>
    </row>
    <row r="41" spans="1:14" ht="19.5" customHeight="1" x14ac:dyDescent="0.25">
      <c r="A41" s="24">
        <v>36</v>
      </c>
      <c r="B41" s="61">
        <f>DATOS!C43</f>
        <v>0</v>
      </c>
      <c r="C41" s="62">
        <f>DATOS!D43</f>
        <v>0</v>
      </c>
      <c r="D41" s="25">
        <v>7</v>
      </c>
      <c r="E41" s="23">
        <v>7</v>
      </c>
      <c r="F41" s="45">
        <v>8</v>
      </c>
      <c r="G41" s="45">
        <v>8</v>
      </c>
      <c r="H41" s="45">
        <v>8</v>
      </c>
      <c r="I41" s="45">
        <v>8</v>
      </c>
      <c r="J41" s="46">
        <f t="shared" si="0"/>
        <v>7.666666666666667</v>
      </c>
      <c r="K41" s="35">
        <v>0</v>
      </c>
      <c r="L41" s="35">
        <v>0</v>
      </c>
      <c r="M41" s="155">
        <f t="shared" si="1"/>
        <v>1</v>
      </c>
      <c r="N41" s="8"/>
    </row>
    <row r="42" spans="1:14" ht="19.5" customHeight="1" x14ac:dyDescent="0.25">
      <c r="A42" s="24">
        <v>37</v>
      </c>
      <c r="B42" s="61">
        <f>DATOS!C44</f>
        <v>0</v>
      </c>
      <c r="C42" s="62">
        <f>DATOS!D44</f>
        <v>0</v>
      </c>
      <c r="D42" s="25">
        <v>7</v>
      </c>
      <c r="E42" s="23">
        <v>7</v>
      </c>
      <c r="F42" s="45">
        <v>7</v>
      </c>
      <c r="G42" s="45">
        <v>8</v>
      </c>
      <c r="H42" s="45">
        <v>9</v>
      </c>
      <c r="I42" s="45">
        <v>8</v>
      </c>
      <c r="J42" s="46">
        <f t="shared" si="0"/>
        <v>7.666666666666667</v>
      </c>
      <c r="K42" s="35">
        <v>2</v>
      </c>
      <c r="L42" s="35">
        <v>0</v>
      </c>
      <c r="M42" s="155">
        <f t="shared" si="1"/>
        <v>0.95</v>
      </c>
      <c r="N42" s="8"/>
    </row>
    <row r="43" spans="1:14" ht="19.5" customHeight="1" x14ac:dyDescent="0.25">
      <c r="A43" s="24">
        <v>38</v>
      </c>
      <c r="B43" s="61">
        <f>DATOS!C45</f>
        <v>0</v>
      </c>
      <c r="C43" s="62">
        <f>DATOS!D45</f>
        <v>0</v>
      </c>
      <c r="D43" s="25">
        <v>8</v>
      </c>
      <c r="E43" s="23">
        <v>8</v>
      </c>
      <c r="F43" s="45">
        <v>8</v>
      </c>
      <c r="G43" s="45">
        <v>8</v>
      </c>
      <c r="H43" s="45">
        <v>8</v>
      </c>
      <c r="I43" s="45">
        <v>9</v>
      </c>
      <c r="J43" s="46">
        <f t="shared" si="0"/>
        <v>8.1666666666666661</v>
      </c>
      <c r="K43" s="35">
        <v>5</v>
      </c>
      <c r="L43" s="35">
        <v>5</v>
      </c>
      <c r="M43" s="155">
        <f t="shared" si="1"/>
        <v>0.75</v>
      </c>
      <c r="N43" s="8"/>
    </row>
    <row r="44" spans="1:14" ht="19.5" customHeight="1" x14ac:dyDescent="0.25">
      <c r="A44" s="24">
        <v>39</v>
      </c>
      <c r="B44" s="61">
        <f>DATOS!C46</f>
        <v>0</v>
      </c>
      <c r="C44" s="62">
        <f>DATOS!D46</f>
        <v>0</v>
      </c>
      <c r="D44" s="25">
        <v>9</v>
      </c>
      <c r="E44" s="23">
        <v>8</v>
      </c>
      <c r="F44" s="45">
        <v>7</v>
      </c>
      <c r="G44" s="45">
        <v>8</v>
      </c>
      <c r="H44" s="45">
        <v>8</v>
      </c>
      <c r="I44" s="45">
        <v>8</v>
      </c>
      <c r="J44" s="46">
        <f t="shared" si="0"/>
        <v>8</v>
      </c>
      <c r="K44" s="35">
        <v>5</v>
      </c>
      <c r="L44" s="35">
        <v>4</v>
      </c>
      <c r="M44" s="155">
        <f t="shared" si="1"/>
        <v>0.77500000000000002</v>
      </c>
      <c r="N44" s="8"/>
    </row>
    <row r="45" spans="1:14" ht="19.5" customHeight="1" x14ac:dyDescent="0.25">
      <c r="A45" s="24">
        <v>40</v>
      </c>
      <c r="B45" s="61">
        <f>DATOS!C47</f>
        <v>0</v>
      </c>
      <c r="C45" s="62">
        <f>DATOS!D47</f>
        <v>0</v>
      </c>
      <c r="D45" s="25">
        <v>7</v>
      </c>
      <c r="E45" s="23">
        <v>8</v>
      </c>
      <c r="F45" s="45">
        <v>8</v>
      </c>
      <c r="G45" s="45">
        <v>8</v>
      </c>
      <c r="H45" s="45">
        <v>9</v>
      </c>
      <c r="I45" s="45">
        <v>9</v>
      </c>
      <c r="J45" s="46">
        <f t="shared" si="0"/>
        <v>8.1666666666666661</v>
      </c>
      <c r="K45" s="35">
        <v>1</v>
      </c>
      <c r="L45" s="35">
        <v>2</v>
      </c>
      <c r="M45" s="155">
        <f t="shared" si="1"/>
        <v>0.92500000000000004</v>
      </c>
      <c r="N45" s="8"/>
    </row>
    <row r="46" spans="1:14" x14ac:dyDescent="0.25">
      <c r="A46" s="27"/>
      <c r="B46" s="8" t="s">
        <v>24</v>
      </c>
      <c r="C46" s="8" t="str">
        <f>DATOS!D5</f>
        <v>LUIS GILBERTO GRANADOS LARA</v>
      </c>
      <c r="D46" s="27"/>
      <c r="E46" s="27"/>
      <c r="F46" s="28"/>
      <c r="G46" s="29"/>
      <c r="H46" s="29"/>
      <c r="I46" s="29"/>
      <c r="J46" s="8"/>
      <c r="K46" s="37"/>
      <c r="L46" s="37"/>
      <c r="M46" s="49"/>
      <c r="N46" s="8"/>
    </row>
    <row r="47" spans="1:14" ht="15.75" customHeight="1" x14ac:dyDescent="0.25">
      <c r="A47" s="27"/>
      <c r="B47" s="8"/>
      <c r="C47" s="8"/>
      <c r="D47" s="210" t="s">
        <v>16</v>
      </c>
      <c r="E47" s="210"/>
      <c r="F47" s="210"/>
      <c r="G47" s="210"/>
      <c r="H47" s="210"/>
      <c r="I47" s="210"/>
      <c r="J47" s="210"/>
      <c r="K47" s="211" t="s">
        <v>18</v>
      </c>
      <c r="L47" s="211"/>
      <c r="M47" s="49" t="s">
        <v>17</v>
      </c>
      <c r="N47" s="8"/>
    </row>
    <row r="48" spans="1:14" ht="15.75" x14ac:dyDescent="0.25">
      <c r="A48" s="27"/>
      <c r="B48" s="31"/>
      <c r="C48" s="32" t="s">
        <v>15</v>
      </c>
      <c r="D48" s="41">
        <f t="shared" ref="D48:M48" si="2">AVERAGE(D6:D45)</f>
        <v>6.75</v>
      </c>
      <c r="E48" s="41">
        <f t="shared" si="2"/>
        <v>7.55</v>
      </c>
      <c r="F48" s="41">
        <f t="shared" si="2"/>
        <v>7.4</v>
      </c>
      <c r="G48" s="41">
        <f t="shared" si="2"/>
        <v>7.375</v>
      </c>
      <c r="H48" s="41">
        <f t="shared" si="2"/>
        <v>8.4749999999999996</v>
      </c>
      <c r="I48" s="41">
        <f t="shared" si="2"/>
        <v>8.0250000000000004</v>
      </c>
      <c r="J48" s="41">
        <f t="shared" si="2"/>
        <v>7.5958333333333341</v>
      </c>
      <c r="K48" s="41">
        <f t="shared" si="2"/>
        <v>0.7</v>
      </c>
      <c r="L48" s="41">
        <f t="shared" si="2"/>
        <v>0.95</v>
      </c>
      <c r="M48" s="42">
        <f t="shared" si="2"/>
        <v>0.95874999999999999</v>
      </c>
      <c r="N48" s="8"/>
    </row>
    <row r="49" spans="1:14" x14ac:dyDescent="0.25">
      <c r="A49" s="27"/>
      <c r="B49" s="63"/>
      <c r="C49" s="8"/>
      <c r="D49" s="27"/>
      <c r="E49" s="27"/>
      <c r="F49" s="30"/>
      <c r="G49" s="29"/>
      <c r="H49" s="29"/>
      <c r="I49" s="29"/>
      <c r="J49" s="8"/>
      <c r="K49" s="37"/>
      <c r="L49" s="37"/>
      <c r="M49" s="8"/>
      <c r="N49" s="8"/>
    </row>
    <row r="50" spans="1:14" x14ac:dyDescent="0.25">
      <c r="A50" s="27"/>
      <c r="B50" s="63"/>
      <c r="C50" s="64"/>
      <c r="D50" s="27"/>
      <c r="E50" s="27"/>
      <c r="F50" s="30"/>
      <c r="G50" s="29"/>
      <c r="H50" s="29"/>
      <c r="I50" s="29"/>
      <c r="J50" s="8"/>
      <c r="K50" s="37"/>
      <c r="L50" s="37"/>
      <c r="M50" s="8"/>
      <c r="N50" s="8"/>
    </row>
    <row r="51" spans="1:14" ht="15.75" customHeight="1" x14ac:dyDescent="0.25">
      <c r="A51" s="2"/>
      <c r="B51" s="1"/>
      <c r="C51" s="3"/>
      <c r="D51" s="2"/>
      <c r="E51" s="2"/>
      <c r="F51" s="9"/>
      <c r="G51" s="7"/>
      <c r="H51" s="7"/>
      <c r="I51" s="7"/>
    </row>
    <row r="52" spans="1:14" x14ac:dyDescent="0.25">
      <c r="B52" s="6" t="s">
        <v>28</v>
      </c>
    </row>
  </sheetData>
  <mergeCells count="4">
    <mergeCell ref="A1:N1"/>
    <mergeCell ref="C2:F2"/>
    <mergeCell ref="D47:J47"/>
    <mergeCell ref="K47:L47"/>
  </mergeCells>
  <conditionalFormatting sqref="F6:F46 B2 C3 F49:F1048576">
    <cfRule type="cellIs" dxfId="24" priority="5" operator="equal">
      <formula>"H"</formula>
    </cfRule>
    <cfRule type="cellIs" dxfId="23" priority="6" operator="equal">
      <formula>"M"</formula>
    </cfRule>
  </conditionalFormatting>
  <conditionalFormatting sqref="M6:M45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6:J45">
    <cfRule type="cellIs" dxfId="22" priority="3" operator="lessThanOrEqual">
      <formula>6</formula>
    </cfRule>
  </conditionalFormatting>
  <conditionalFormatting sqref="A1">
    <cfRule type="cellIs" dxfId="21" priority="1" operator="equal">
      <formula>"H"</formula>
    </cfRule>
    <cfRule type="cellIs" dxfId="20" priority="2" operator="equal">
      <formula>"M"</formula>
    </cfRule>
  </conditionalFormatting>
  <printOptions horizontalCentered="1" verticalCentered="1"/>
  <pageMargins left="0.27559055118110237" right="0.70866141732283472" top="0.31496062992125984" bottom="0.19685039370078741" header="0.31496062992125984" footer="0.19685039370078741"/>
  <pageSetup scale="74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zoomScale="85" zoomScaleNormal="85" zoomScaleSheetLayoutView="100" zoomScalePageLayoutView="85" workbookViewId="0">
      <selection activeCell="O6" sqref="O6"/>
    </sheetView>
  </sheetViews>
  <sheetFormatPr baseColWidth="10" defaultRowHeight="15" x14ac:dyDescent="0.25"/>
  <cols>
    <col min="1" max="1" width="3" style="1" customWidth="1"/>
    <col min="2" max="2" width="21.5703125" style="4" customWidth="1"/>
    <col min="3" max="3" width="28.7109375" style="1" customWidth="1"/>
    <col min="4" max="9" width="4.85546875" style="1" customWidth="1"/>
    <col min="10" max="10" width="5.42578125" style="1" customWidth="1"/>
    <col min="11" max="12" width="5.140625" style="14" customWidth="1"/>
    <col min="13" max="13" width="6.42578125" style="1" customWidth="1"/>
    <col min="14" max="16384" width="11.42578125" style="1"/>
  </cols>
  <sheetData>
    <row r="1" spans="1:14" ht="23.25" x14ac:dyDescent="0.25">
      <c r="A1" s="209" t="s">
        <v>56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</row>
    <row r="2" spans="1:14" ht="16.5" customHeight="1" x14ac:dyDescent="0.3">
      <c r="A2" s="15"/>
      <c r="B2" s="54" t="s">
        <v>23</v>
      </c>
      <c r="C2" s="208" t="str">
        <f>DATOS!D3</f>
        <v>CONSTITUCIÓN</v>
      </c>
      <c r="D2" s="208"/>
      <c r="E2" s="208"/>
      <c r="F2" s="208"/>
      <c r="G2" s="55" t="str">
        <f>DATOS!C2</f>
        <v xml:space="preserve">SEGUNDO  GRADO </v>
      </c>
      <c r="H2" s="8"/>
      <c r="J2" s="8"/>
      <c r="K2" s="37"/>
      <c r="L2" s="50" t="s">
        <v>25</v>
      </c>
      <c r="M2" s="8"/>
      <c r="N2" s="60" t="str">
        <f>DATOS!D4</f>
        <v>2° A</v>
      </c>
    </row>
    <row r="3" spans="1:14" ht="15" customHeight="1" x14ac:dyDescent="0.25">
      <c r="A3" s="15"/>
      <c r="B3" s="16"/>
      <c r="C3" s="18" t="s">
        <v>31</v>
      </c>
      <c r="D3" s="17"/>
      <c r="E3" s="8"/>
      <c r="F3" s="8"/>
      <c r="G3" s="18"/>
      <c r="H3" s="18"/>
      <c r="I3" s="33"/>
      <c r="J3" s="8"/>
      <c r="K3" s="39" t="s">
        <v>14</v>
      </c>
      <c r="L3" s="38"/>
      <c r="M3" s="8"/>
      <c r="N3" s="8"/>
    </row>
    <row r="4" spans="1:14" ht="18" customHeight="1" x14ac:dyDescent="0.25">
      <c r="A4" s="19"/>
      <c r="B4" s="56"/>
      <c r="C4" s="57"/>
      <c r="D4" s="58"/>
      <c r="E4" s="58"/>
      <c r="F4" s="59"/>
      <c r="G4" s="8"/>
      <c r="H4" s="8"/>
      <c r="I4" s="40" t="s">
        <v>13</v>
      </c>
      <c r="J4" s="8"/>
      <c r="K4" s="35">
        <v>20</v>
      </c>
      <c r="L4" s="35">
        <v>20</v>
      </c>
      <c r="M4" s="8"/>
      <c r="N4" s="8"/>
    </row>
    <row r="5" spans="1:14" s="11" customFormat="1" ht="76.5" customHeight="1" x14ac:dyDescent="0.25">
      <c r="A5" s="10" t="s">
        <v>0</v>
      </c>
      <c r="B5" s="12" t="s">
        <v>2</v>
      </c>
      <c r="C5" s="13" t="s">
        <v>1</v>
      </c>
      <c r="D5" s="20" t="s">
        <v>3</v>
      </c>
      <c r="E5" s="20" t="s">
        <v>4</v>
      </c>
      <c r="F5" s="20" t="s">
        <v>12</v>
      </c>
      <c r="G5" s="20" t="s">
        <v>5</v>
      </c>
      <c r="H5" s="20" t="s">
        <v>6</v>
      </c>
      <c r="I5" s="20" t="s">
        <v>7</v>
      </c>
      <c r="J5" s="44" t="s">
        <v>8</v>
      </c>
      <c r="K5" s="20" t="s">
        <v>39</v>
      </c>
      <c r="L5" s="20" t="s">
        <v>40</v>
      </c>
      <c r="M5" s="43" t="s">
        <v>19</v>
      </c>
      <c r="N5" s="21"/>
    </row>
    <row r="6" spans="1:14" ht="19.5" customHeight="1" x14ac:dyDescent="0.25">
      <c r="A6" s="22">
        <v>1</v>
      </c>
      <c r="B6" s="61">
        <f>DATOS!C8</f>
        <v>0</v>
      </c>
      <c r="C6" s="62">
        <f>DATOS!D8</f>
        <v>0</v>
      </c>
      <c r="D6" s="23">
        <v>7</v>
      </c>
      <c r="E6" s="23">
        <v>7</v>
      </c>
      <c r="F6" s="45">
        <v>8</v>
      </c>
      <c r="G6" s="45">
        <v>8</v>
      </c>
      <c r="H6" s="45">
        <v>8</v>
      </c>
      <c r="I6" s="45">
        <v>8</v>
      </c>
      <c r="J6" s="46">
        <f t="shared" ref="J6:J45" si="0">AVERAGE(D6:I6)</f>
        <v>7.666666666666667</v>
      </c>
      <c r="K6" s="35">
        <v>4</v>
      </c>
      <c r="L6" s="35">
        <v>1</v>
      </c>
      <c r="M6" s="155">
        <f>1-(SUM(K6+L6)/(SUM($K$4+$L$4)))</f>
        <v>0.875</v>
      </c>
      <c r="N6" s="8"/>
    </row>
    <row r="7" spans="1:14" ht="19.5" customHeight="1" x14ac:dyDescent="0.25">
      <c r="A7" s="22">
        <v>2</v>
      </c>
      <c r="B7" s="61">
        <f>DATOS!C9</f>
        <v>0</v>
      </c>
      <c r="C7" s="62">
        <f>DATOS!D9</f>
        <v>0</v>
      </c>
      <c r="D7" s="23">
        <v>8</v>
      </c>
      <c r="E7" s="23">
        <v>7</v>
      </c>
      <c r="F7" s="45">
        <v>9</v>
      </c>
      <c r="G7" s="45">
        <v>9</v>
      </c>
      <c r="H7" s="45">
        <v>8</v>
      </c>
      <c r="I7" s="45">
        <v>8</v>
      </c>
      <c r="J7" s="46">
        <f t="shared" si="0"/>
        <v>8.1666666666666661</v>
      </c>
      <c r="K7" s="35">
        <v>0</v>
      </c>
      <c r="L7" s="35">
        <v>0</v>
      </c>
      <c r="M7" s="155">
        <f t="shared" ref="M7:M45" si="1">1-(SUM(K7+L7)/(SUM($K$4+$L$4)))</f>
        <v>1</v>
      </c>
      <c r="N7" s="8"/>
    </row>
    <row r="8" spans="1:14" ht="19.5" customHeight="1" x14ac:dyDescent="0.25">
      <c r="A8" s="22">
        <v>3</v>
      </c>
      <c r="B8" s="61">
        <f>DATOS!C10</f>
        <v>0</v>
      </c>
      <c r="C8" s="62">
        <f>DATOS!D10</f>
        <v>0</v>
      </c>
      <c r="D8" s="23">
        <v>8</v>
      </c>
      <c r="E8" s="23">
        <v>8</v>
      </c>
      <c r="F8" s="45">
        <v>8</v>
      </c>
      <c r="G8" s="45">
        <v>8</v>
      </c>
      <c r="H8" s="45">
        <v>9</v>
      </c>
      <c r="I8" s="45">
        <v>9</v>
      </c>
      <c r="J8" s="46">
        <f t="shared" si="0"/>
        <v>8.3333333333333339</v>
      </c>
      <c r="K8" s="35">
        <v>0</v>
      </c>
      <c r="L8" s="35">
        <v>0</v>
      </c>
      <c r="M8" s="155">
        <f t="shared" si="1"/>
        <v>1</v>
      </c>
      <c r="N8" s="8"/>
    </row>
    <row r="9" spans="1:14" ht="19.5" customHeight="1" x14ac:dyDescent="0.25">
      <c r="A9" s="22">
        <v>4</v>
      </c>
      <c r="B9" s="61">
        <f>DATOS!C11</f>
        <v>0</v>
      </c>
      <c r="C9" s="62">
        <f>DATOS!D11</f>
        <v>0</v>
      </c>
      <c r="D9" s="47">
        <v>6</v>
      </c>
      <c r="E9" s="47">
        <v>6</v>
      </c>
      <c r="F9" s="45">
        <v>9</v>
      </c>
      <c r="G9" s="45">
        <v>7</v>
      </c>
      <c r="H9" s="45">
        <v>9</v>
      </c>
      <c r="I9" s="45">
        <v>8</v>
      </c>
      <c r="J9" s="46">
        <f t="shared" si="0"/>
        <v>7.5</v>
      </c>
      <c r="K9" s="35">
        <v>0</v>
      </c>
      <c r="L9" s="35">
        <v>0</v>
      </c>
      <c r="M9" s="155">
        <f t="shared" si="1"/>
        <v>1</v>
      </c>
      <c r="N9" s="8"/>
    </row>
    <row r="10" spans="1:14" ht="19.5" customHeight="1" x14ac:dyDescent="0.25">
      <c r="A10" s="22">
        <v>5</v>
      </c>
      <c r="B10" s="61">
        <f>DATOS!C12</f>
        <v>0</v>
      </c>
      <c r="C10" s="62">
        <f>DATOS!D12</f>
        <v>0</v>
      </c>
      <c r="D10" s="23">
        <v>5</v>
      </c>
      <c r="E10" s="23">
        <v>5</v>
      </c>
      <c r="F10" s="45">
        <v>8</v>
      </c>
      <c r="G10" s="45">
        <v>8</v>
      </c>
      <c r="H10" s="45">
        <v>8</v>
      </c>
      <c r="I10" s="45">
        <v>7</v>
      </c>
      <c r="J10" s="46">
        <f t="shared" si="0"/>
        <v>6.833333333333333</v>
      </c>
      <c r="K10" s="35">
        <v>4</v>
      </c>
      <c r="L10" s="35">
        <v>4</v>
      </c>
      <c r="M10" s="155">
        <f t="shared" si="1"/>
        <v>0.8</v>
      </c>
      <c r="N10" s="8"/>
    </row>
    <row r="11" spans="1:14" ht="19.5" customHeight="1" x14ac:dyDescent="0.25">
      <c r="A11" s="22">
        <v>6</v>
      </c>
      <c r="B11" s="61">
        <f>DATOS!C13</f>
        <v>0</v>
      </c>
      <c r="C11" s="62">
        <f>DATOS!D13</f>
        <v>0</v>
      </c>
      <c r="D11" s="25">
        <v>5</v>
      </c>
      <c r="E11" s="23">
        <v>5</v>
      </c>
      <c r="F11" s="45">
        <v>7</v>
      </c>
      <c r="G11" s="45">
        <v>9</v>
      </c>
      <c r="H11" s="45">
        <v>9</v>
      </c>
      <c r="I11" s="45">
        <v>7</v>
      </c>
      <c r="J11" s="46">
        <f t="shared" si="0"/>
        <v>7</v>
      </c>
      <c r="K11" s="35">
        <v>1</v>
      </c>
      <c r="L11" s="35">
        <v>1</v>
      </c>
      <c r="M11" s="155">
        <f t="shared" si="1"/>
        <v>0.95</v>
      </c>
      <c r="N11" s="8"/>
    </row>
    <row r="12" spans="1:14" ht="19.5" customHeight="1" x14ac:dyDescent="0.25">
      <c r="A12" s="22">
        <v>7</v>
      </c>
      <c r="B12" s="61">
        <f>DATOS!C14</f>
        <v>0</v>
      </c>
      <c r="C12" s="62">
        <f>DATOS!D14</f>
        <v>0</v>
      </c>
      <c r="D12" s="25">
        <v>6</v>
      </c>
      <c r="E12" s="23">
        <v>7</v>
      </c>
      <c r="F12" s="45">
        <v>9</v>
      </c>
      <c r="G12" s="45">
        <v>8</v>
      </c>
      <c r="H12" s="45">
        <v>9</v>
      </c>
      <c r="I12" s="45">
        <v>7</v>
      </c>
      <c r="J12" s="46">
        <f t="shared" si="0"/>
        <v>7.666666666666667</v>
      </c>
      <c r="K12" s="35">
        <v>1</v>
      </c>
      <c r="L12" s="35">
        <v>1</v>
      </c>
      <c r="M12" s="155">
        <f t="shared" si="1"/>
        <v>0.95</v>
      </c>
      <c r="N12" s="8"/>
    </row>
    <row r="13" spans="1:14" ht="19.5" customHeight="1" x14ac:dyDescent="0.25">
      <c r="A13" s="22">
        <v>8</v>
      </c>
      <c r="B13" s="61">
        <f>DATOS!C15</f>
        <v>0</v>
      </c>
      <c r="C13" s="62">
        <f>DATOS!D15</f>
        <v>0</v>
      </c>
      <c r="D13" s="25">
        <v>5</v>
      </c>
      <c r="E13" s="23">
        <v>6</v>
      </c>
      <c r="F13" s="45">
        <v>8</v>
      </c>
      <c r="G13" s="45">
        <v>7</v>
      </c>
      <c r="H13" s="45">
        <v>8</v>
      </c>
      <c r="I13" s="45">
        <v>7</v>
      </c>
      <c r="J13" s="46">
        <f t="shared" si="0"/>
        <v>6.833333333333333</v>
      </c>
      <c r="K13" s="35">
        <v>1</v>
      </c>
      <c r="L13" s="35">
        <v>0</v>
      </c>
      <c r="M13" s="155">
        <f t="shared" si="1"/>
        <v>0.97499999999999998</v>
      </c>
      <c r="N13" s="8"/>
    </row>
    <row r="14" spans="1:14" ht="19.5" customHeight="1" x14ac:dyDescent="0.25">
      <c r="A14" s="22">
        <v>9</v>
      </c>
      <c r="B14" s="61">
        <f>DATOS!C16</f>
        <v>0</v>
      </c>
      <c r="C14" s="62">
        <f>DATOS!D16</f>
        <v>0</v>
      </c>
      <c r="D14" s="25">
        <v>5</v>
      </c>
      <c r="E14" s="23">
        <v>5</v>
      </c>
      <c r="F14" s="45">
        <v>9</v>
      </c>
      <c r="G14" s="45">
        <v>8</v>
      </c>
      <c r="H14" s="45">
        <v>7</v>
      </c>
      <c r="I14" s="45">
        <v>7</v>
      </c>
      <c r="J14" s="46">
        <f t="shared" si="0"/>
        <v>6.833333333333333</v>
      </c>
      <c r="K14" s="35">
        <v>0</v>
      </c>
      <c r="L14" s="35">
        <v>2</v>
      </c>
      <c r="M14" s="155">
        <f t="shared" si="1"/>
        <v>0.95</v>
      </c>
      <c r="N14" s="8"/>
    </row>
    <row r="15" spans="1:14" ht="19.5" customHeight="1" x14ac:dyDescent="0.25">
      <c r="A15" s="22">
        <v>10</v>
      </c>
      <c r="B15" s="61">
        <f>DATOS!C17</f>
        <v>0</v>
      </c>
      <c r="C15" s="62">
        <f>DATOS!D17</f>
        <v>0</v>
      </c>
      <c r="D15" s="25">
        <v>8</v>
      </c>
      <c r="E15" s="23">
        <v>8</v>
      </c>
      <c r="F15" s="45">
        <v>8</v>
      </c>
      <c r="G15" s="45">
        <v>9</v>
      </c>
      <c r="H15" s="45">
        <v>9</v>
      </c>
      <c r="I15" s="45">
        <v>9</v>
      </c>
      <c r="J15" s="46">
        <f t="shared" si="0"/>
        <v>8.5</v>
      </c>
      <c r="K15" s="35">
        <v>0</v>
      </c>
      <c r="L15" s="35">
        <v>0</v>
      </c>
      <c r="M15" s="155">
        <f t="shared" si="1"/>
        <v>1</v>
      </c>
      <c r="N15" s="8"/>
    </row>
    <row r="16" spans="1:14" ht="19.5" customHeight="1" x14ac:dyDescent="0.25">
      <c r="A16" s="22">
        <v>11</v>
      </c>
      <c r="B16" s="61">
        <f>DATOS!C18</f>
        <v>0</v>
      </c>
      <c r="C16" s="62">
        <f>DATOS!D18</f>
        <v>0</v>
      </c>
      <c r="D16" s="25">
        <v>7</v>
      </c>
      <c r="E16" s="23">
        <v>7</v>
      </c>
      <c r="F16" s="45">
        <v>7</v>
      </c>
      <c r="G16" s="45">
        <v>8</v>
      </c>
      <c r="H16" s="45">
        <v>8</v>
      </c>
      <c r="I16" s="45">
        <v>8</v>
      </c>
      <c r="J16" s="46">
        <f t="shared" si="0"/>
        <v>7.5</v>
      </c>
      <c r="K16" s="35">
        <v>0</v>
      </c>
      <c r="L16" s="35">
        <v>3</v>
      </c>
      <c r="M16" s="155">
        <f t="shared" si="1"/>
        <v>0.92500000000000004</v>
      </c>
      <c r="N16" s="8"/>
    </row>
    <row r="17" spans="1:14" ht="19.5" customHeight="1" x14ac:dyDescent="0.25">
      <c r="A17" s="22">
        <v>12</v>
      </c>
      <c r="B17" s="61">
        <f>DATOS!C19</f>
        <v>0</v>
      </c>
      <c r="C17" s="62">
        <f>DATOS!D19</f>
        <v>0</v>
      </c>
      <c r="D17" s="25">
        <v>7</v>
      </c>
      <c r="E17" s="23">
        <v>7</v>
      </c>
      <c r="F17" s="45">
        <v>8</v>
      </c>
      <c r="G17" s="45">
        <v>9</v>
      </c>
      <c r="H17" s="45">
        <v>8</v>
      </c>
      <c r="I17" s="45">
        <v>8</v>
      </c>
      <c r="J17" s="46">
        <f t="shared" si="0"/>
        <v>7.833333333333333</v>
      </c>
      <c r="K17" s="35">
        <v>0</v>
      </c>
      <c r="L17" s="35">
        <v>0</v>
      </c>
      <c r="M17" s="155">
        <f t="shared" si="1"/>
        <v>1</v>
      </c>
      <c r="N17" s="8"/>
    </row>
    <row r="18" spans="1:14" ht="19.5" customHeight="1" x14ac:dyDescent="0.25">
      <c r="A18" s="22">
        <v>13</v>
      </c>
      <c r="B18" s="61">
        <f>DATOS!C20</f>
        <v>0</v>
      </c>
      <c r="C18" s="62">
        <f>DATOS!D20</f>
        <v>0</v>
      </c>
      <c r="D18" s="25">
        <v>7</v>
      </c>
      <c r="E18" s="23">
        <v>8</v>
      </c>
      <c r="F18" s="45">
        <v>7</v>
      </c>
      <c r="G18" s="45">
        <v>7</v>
      </c>
      <c r="H18" s="45">
        <v>8</v>
      </c>
      <c r="I18" s="45">
        <v>8</v>
      </c>
      <c r="J18" s="46">
        <f t="shared" si="0"/>
        <v>7.5</v>
      </c>
      <c r="K18" s="35">
        <v>0</v>
      </c>
      <c r="L18" s="35">
        <v>0</v>
      </c>
      <c r="M18" s="155">
        <f t="shared" si="1"/>
        <v>1</v>
      </c>
      <c r="N18" s="8"/>
    </row>
    <row r="19" spans="1:14" ht="19.5" customHeight="1" x14ac:dyDescent="0.25">
      <c r="A19" s="22">
        <v>14</v>
      </c>
      <c r="B19" s="61">
        <f>DATOS!C21</f>
        <v>0</v>
      </c>
      <c r="C19" s="62">
        <f>DATOS!D21</f>
        <v>0</v>
      </c>
      <c r="D19" s="25">
        <v>7</v>
      </c>
      <c r="E19" s="23">
        <v>7</v>
      </c>
      <c r="F19" s="45">
        <v>8</v>
      </c>
      <c r="G19" s="45">
        <v>8</v>
      </c>
      <c r="H19" s="45">
        <v>9</v>
      </c>
      <c r="I19" s="45">
        <v>8</v>
      </c>
      <c r="J19" s="46">
        <f t="shared" si="0"/>
        <v>7.833333333333333</v>
      </c>
      <c r="K19" s="35">
        <v>0</v>
      </c>
      <c r="L19" s="35">
        <v>1</v>
      </c>
      <c r="M19" s="155">
        <f t="shared" si="1"/>
        <v>0.97499999999999998</v>
      </c>
      <c r="N19" s="8"/>
    </row>
    <row r="20" spans="1:14" ht="19.5" customHeight="1" x14ac:dyDescent="0.25">
      <c r="A20" s="22">
        <v>15</v>
      </c>
      <c r="B20" s="61">
        <f>DATOS!C22</f>
        <v>0</v>
      </c>
      <c r="C20" s="62">
        <f>DATOS!D22</f>
        <v>0</v>
      </c>
      <c r="D20" s="25">
        <v>5</v>
      </c>
      <c r="E20" s="23">
        <v>5</v>
      </c>
      <c r="F20" s="45">
        <v>9</v>
      </c>
      <c r="G20" s="45">
        <v>7</v>
      </c>
      <c r="H20" s="45">
        <v>7</v>
      </c>
      <c r="I20" s="45">
        <v>7</v>
      </c>
      <c r="J20" s="46">
        <f t="shared" si="0"/>
        <v>6.666666666666667</v>
      </c>
      <c r="K20" s="35">
        <v>0</v>
      </c>
      <c r="L20" s="35">
        <v>0</v>
      </c>
      <c r="M20" s="155">
        <f t="shared" si="1"/>
        <v>1</v>
      </c>
      <c r="N20" s="8"/>
    </row>
    <row r="21" spans="1:14" ht="19.5" customHeight="1" x14ac:dyDescent="0.25">
      <c r="A21" s="22">
        <v>16</v>
      </c>
      <c r="B21" s="61">
        <f>DATOS!C23</f>
        <v>0</v>
      </c>
      <c r="C21" s="62">
        <f>DATOS!D23</f>
        <v>0</v>
      </c>
      <c r="D21" s="25">
        <v>9</v>
      </c>
      <c r="E21" s="23">
        <v>8</v>
      </c>
      <c r="F21" s="45">
        <v>8</v>
      </c>
      <c r="G21" s="45">
        <v>8</v>
      </c>
      <c r="H21" s="45">
        <v>9</v>
      </c>
      <c r="I21" s="45">
        <v>10</v>
      </c>
      <c r="J21" s="46">
        <f t="shared" si="0"/>
        <v>8.6666666666666661</v>
      </c>
      <c r="K21" s="35">
        <v>0</v>
      </c>
      <c r="L21" s="35">
        <v>0</v>
      </c>
      <c r="M21" s="155">
        <f t="shared" si="1"/>
        <v>1</v>
      </c>
      <c r="N21" s="8"/>
    </row>
    <row r="22" spans="1:14" ht="19.5" customHeight="1" x14ac:dyDescent="0.25">
      <c r="A22" s="22">
        <v>17</v>
      </c>
      <c r="B22" s="61">
        <f>DATOS!C24</f>
        <v>0</v>
      </c>
      <c r="C22" s="62">
        <f>DATOS!D24</f>
        <v>0</v>
      </c>
      <c r="D22" s="25">
        <v>5</v>
      </c>
      <c r="E22" s="23">
        <v>6</v>
      </c>
      <c r="F22" s="45">
        <v>7</v>
      </c>
      <c r="G22" s="45">
        <v>7</v>
      </c>
      <c r="H22" s="45">
        <v>9</v>
      </c>
      <c r="I22" s="45">
        <v>7</v>
      </c>
      <c r="J22" s="46">
        <f t="shared" si="0"/>
        <v>6.833333333333333</v>
      </c>
      <c r="K22" s="35">
        <v>0</v>
      </c>
      <c r="L22" s="35">
        <v>1</v>
      </c>
      <c r="M22" s="155">
        <f t="shared" si="1"/>
        <v>0.97499999999999998</v>
      </c>
      <c r="N22" s="8"/>
    </row>
    <row r="23" spans="1:14" ht="19.5" customHeight="1" x14ac:dyDescent="0.25">
      <c r="A23" s="22">
        <v>18</v>
      </c>
      <c r="B23" s="61">
        <f>DATOS!C25</f>
        <v>0</v>
      </c>
      <c r="C23" s="62">
        <f>DATOS!D25</f>
        <v>0</v>
      </c>
      <c r="D23" s="25">
        <v>5</v>
      </c>
      <c r="E23" s="23">
        <v>5</v>
      </c>
      <c r="F23" s="45">
        <v>8</v>
      </c>
      <c r="G23" s="45">
        <v>8</v>
      </c>
      <c r="H23" s="45">
        <v>8</v>
      </c>
      <c r="I23" s="45">
        <v>7</v>
      </c>
      <c r="J23" s="46">
        <f t="shared" si="0"/>
        <v>6.833333333333333</v>
      </c>
      <c r="K23" s="35">
        <v>0</v>
      </c>
      <c r="L23" s="35">
        <v>0</v>
      </c>
      <c r="M23" s="155">
        <f t="shared" si="1"/>
        <v>1</v>
      </c>
      <c r="N23" s="8"/>
    </row>
    <row r="24" spans="1:14" ht="19.5" customHeight="1" x14ac:dyDescent="0.25">
      <c r="A24" s="22">
        <v>19</v>
      </c>
      <c r="B24" s="61">
        <f>DATOS!C26</f>
        <v>0</v>
      </c>
      <c r="C24" s="62">
        <f>DATOS!D26</f>
        <v>0</v>
      </c>
      <c r="D24" s="48">
        <v>7</v>
      </c>
      <c r="E24" s="26">
        <v>6</v>
      </c>
      <c r="F24" s="45">
        <v>9</v>
      </c>
      <c r="G24" s="45">
        <v>7</v>
      </c>
      <c r="H24" s="45">
        <v>9</v>
      </c>
      <c r="I24" s="45">
        <v>8</v>
      </c>
      <c r="J24" s="46">
        <f t="shared" si="0"/>
        <v>7.666666666666667</v>
      </c>
      <c r="K24" s="35">
        <v>0</v>
      </c>
      <c r="L24" s="35">
        <v>0</v>
      </c>
      <c r="M24" s="155">
        <f t="shared" si="1"/>
        <v>1</v>
      </c>
      <c r="N24" s="8"/>
    </row>
    <row r="25" spans="1:14" ht="19.5" customHeight="1" x14ac:dyDescent="0.25">
      <c r="A25" s="22">
        <v>20</v>
      </c>
      <c r="B25" s="61">
        <f>DATOS!C27</f>
        <v>0</v>
      </c>
      <c r="C25" s="62">
        <f>DATOS!D27</f>
        <v>0</v>
      </c>
      <c r="D25" s="25">
        <v>6</v>
      </c>
      <c r="E25" s="23">
        <v>5</v>
      </c>
      <c r="F25" s="45">
        <v>10</v>
      </c>
      <c r="G25" s="45">
        <v>9</v>
      </c>
      <c r="H25" s="45">
        <v>9</v>
      </c>
      <c r="I25" s="45">
        <v>7</v>
      </c>
      <c r="J25" s="46">
        <f t="shared" si="0"/>
        <v>7.666666666666667</v>
      </c>
      <c r="K25" s="35">
        <v>1</v>
      </c>
      <c r="L25" s="35">
        <v>2</v>
      </c>
      <c r="M25" s="155">
        <f t="shared" si="1"/>
        <v>0.92500000000000004</v>
      </c>
      <c r="N25" s="8"/>
    </row>
    <row r="26" spans="1:14" ht="19.5" customHeight="1" x14ac:dyDescent="0.25">
      <c r="A26" s="22">
        <v>21</v>
      </c>
      <c r="B26" s="61">
        <f>DATOS!C28</f>
        <v>0</v>
      </c>
      <c r="C26" s="62">
        <f>DATOS!D28</f>
        <v>0</v>
      </c>
      <c r="D26" s="25">
        <v>8</v>
      </c>
      <c r="E26" s="23">
        <v>8</v>
      </c>
      <c r="F26" s="45">
        <v>8</v>
      </c>
      <c r="G26" s="45">
        <v>8</v>
      </c>
      <c r="H26" s="45">
        <v>9</v>
      </c>
      <c r="I26" s="45">
        <v>9</v>
      </c>
      <c r="J26" s="46">
        <f t="shared" si="0"/>
        <v>8.3333333333333339</v>
      </c>
      <c r="K26" s="35">
        <v>1</v>
      </c>
      <c r="L26" s="35">
        <v>2</v>
      </c>
      <c r="M26" s="155">
        <f t="shared" si="1"/>
        <v>0.92500000000000004</v>
      </c>
      <c r="N26" s="8"/>
    </row>
    <row r="27" spans="1:14" ht="19.5" customHeight="1" x14ac:dyDescent="0.25">
      <c r="A27" s="22">
        <v>22</v>
      </c>
      <c r="B27" s="61">
        <f>DATOS!C29</f>
        <v>0</v>
      </c>
      <c r="C27" s="62">
        <f>DATOS!D29</f>
        <v>0</v>
      </c>
      <c r="D27" s="25">
        <v>7</v>
      </c>
      <c r="E27" s="23">
        <v>6</v>
      </c>
      <c r="F27" s="45">
        <v>9</v>
      </c>
      <c r="G27" s="45">
        <v>7</v>
      </c>
      <c r="H27" s="45">
        <v>9</v>
      </c>
      <c r="I27" s="45">
        <v>8</v>
      </c>
      <c r="J27" s="46">
        <f t="shared" si="0"/>
        <v>7.666666666666667</v>
      </c>
      <c r="K27" s="35">
        <v>0</v>
      </c>
      <c r="L27" s="35">
        <v>0</v>
      </c>
      <c r="M27" s="155">
        <f t="shared" si="1"/>
        <v>1</v>
      </c>
      <c r="N27" s="8"/>
    </row>
    <row r="28" spans="1:14" ht="19.5" customHeight="1" x14ac:dyDescent="0.25">
      <c r="A28" s="22">
        <v>23</v>
      </c>
      <c r="B28" s="61">
        <f>DATOS!C30</f>
        <v>0</v>
      </c>
      <c r="C28" s="62">
        <f>DATOS!D30</f>
        <v>0</v>
      </c>
      <c r="D28" s="25">
        <v>7</v>
      </c>
      <c r="E28" s="23">
        <v>7</v>
      </c>
      <c r="F28" s="45">
        <v>8</v>
      </c>
      <c r="G28" s="45">
        <v>8</v>
      </c>
      <c r="H28" s="45">
        <v>9</v>
      </c>
      <c r="I28" s="45">
        <v>9</v>
      </c>
      <c r="J28" s="46">
        <f t="shared" si="0"/>
        <v>8</v>
      </c>
      <c r="K28" s="35">
        <v>0</v>
      </c>
      <c r="L28" s="35">
        <v>1</v>
      </c>
      <c r="M28" s="155">
        <f t="shared" si="1"/>
        <v>0.97499999999999998</v>
      </c>
      <c r="N28" s="8"/>
    </row>
    <row r="29" spans="1:14" ht="19.5" customHeight="1" x14ac:dyDescent="0.25">
      <c r="A29" s="22">
        <v>24</v>
      </c>
      <c r="B29" s="61">
        <f>DATOS!C31</f>
        <v>0</v>
      </c>
      <c r="C29" s="62">
        <f>DATOS!D31</f>
        <v>0</v>
      </c>
      <c r="D29" s="25">
        <v>5</v>
      </c>
      <c r="E29" s="23">
        <v>5</v>
      </c>
      <c r="F29" s="45">
        <v>5</v>
      </c>
      <c r="G29" s="45">
        <v>5</v>
      </c>
      <c r="H29" s="45">
        <v>5</v>
      </c>
      <c r="I29" s="45">
        <v>5</v>
      </c>
      <c r="J29" s="46">
        <f t="shared" si="0"/>
        <v>5</v>
      </c>
      <c r="K29" s="35">
        <v>1</v>
      </c>
      <c r="L29" s="35">
        <v>2</v>
      </c>
      <c r="M29" s="155">
        <f t="shared" si="1"/>
        <v>0.92500000000000004</v>
      </c>
      <c r="N29" s="8"/>
    </row>
    <row r="30" spans="1:14" ht="19.5" customHeight="1" x14ac:dyDescent="0.25">
      <c r="A30" s="22">
        <v>25</v>
      </c>
      <c r="B30" s="61">
        <f>DATOS!C32</f>
        <v>0</v>
      </c>
      <c r="C30" s="62">
        <f>DATOS!D32</f>
        <v>0</v>
      </c>
      <c r="D30" s="25">
        <v>7</v>
      </c>
      <c r="E30" s="23">
        <v>6</v>
      </c>
      <c r="F30" s="45">
        <v>7</v>
      </c>
      <c r="G30" s="45">
        <v>8</v>
      </c>
      <c r="H30" s="45">
        <v>9</v>
      </c>
      <c r="I30" s="45">
        <v>9</v>
      </c>
      <c r="J30" s="46">
        <f t="shared" si="0"/>
        <v>7.666666666666667</v>
      </c>
      <c r="K30" s="35">
        <v>0</v>
      </c>
      <c r="L30" s="35">
        <v>2</v>
      </c>
      <c r="M30" s="155">
        <f t="shared" si="1"/>
        <v>0.95</v>
      </c>
      <c r="N30" s="8"/>
    </row>
    <row r="31" spans="1:14" ht="19.5" customHeight="1" x14ac:dyDescent="0.25">
      <c r="A31" s="22">
        <v>26</v>
      </c>
      <c r="B31" s="61">
        <f>DATOS!C33</f>
        <v>0</v>
      </c>
      <c r="C31" s="62">
        <f>DATOS!D33</f>
        <v>0</v>
      </c>
      <c r="D31" s="25">
        <v>8</v>
      </c>
      <c r="E31" s="23">
        <v>8</v>
      </c>
      <c r="F31" s="45">
        <v>9</v>
      </c>
      <c r="G31" s="45">
        <v>9</v>
      </c>
      <c r="H31" s="45">
        <v>9</v>
      </c>
      <c r="I31" s="45">
        <v>9</v>
      </c>
      <c r="J31" s="46">
        <f t="shared" si="0"/>
        <v>8.6666666666666661</v>
      </c>
      <c r="K31" s="35">
        <v>0</v>
      </c>
      <c r="L31" s="35">
        <v>0</v>
      </c>
      <c r="M31" s="155">
        <f t="shared" si="1"/>
        <v>1</v>
      </c>
      <c r="N31" s="8"/>
    </row>
    <row r="32" spans="1:14" ht="19.5" customHeight="1" x14ac:dyDescent="0.25">
      <c r="A32" s="22">
        <v>27</v>
      </c>
      <c r="B32" s="61">
        <f>DATOS!C34</f>
        <v>0</v>
      </c>
      <c r="C32" s="62">
        <f>DATOS!D34</f>
        <v>0</v>
      </c>
      <c r="D32" s="25">
        <v>6</v>
      </c>
      <c r="E32" s="23">
        <v>7</v>
      </c>
      <c r="F32" s="45">
        <v>7</v>
      </c>
      <c r="G32" s="45">
        <v>7</v>
      </c>
      <c r="H32" s="45">
        <v>9</v>
      </c>
      <c r="I32" s="45">
        <v>9</v>
      </c>
      <c r="J32" s="46">
        <f t="shared" si="0"/>
        <v>7.5</v>
      </c>
      <c r="K32" s="35">
        <v>0</v>
      </c>
      <c r="L32" s="35">
        <v>0</v>
      </c>
      <c r="M32" s="155">
        <f t="shared" si="1"/>
        <v>1</v>
      </c>
      <c r="N32" s="8"/>
    </row>
    <row r="33" spans="1:14" ht="19.5" customHeight="1" x14ac:dyDescent="0.25">
      <c r="A33" s="22">
        <v>28</v>
      </c>
      <c r="B33" s="61">
        <f>DATOS!C35</f>
        <v>0</v>
      </c>
      <c r="C33" s="62">
        <f>DATOS!D35</f>
        <v>0</v>
      </c>
      <c r="D33" s="25">
        <v>7</v>
      </c>
      <c r="E33" s="23">
        <v>6</v>
      </c>
      <c r="F33" s="45">
        <v>7</v>
      </c>
      <c r="G33" s="45">
        <v>7</v>
      </c>
      <c r="H33" s="45">
        <v>8</v>
      </c>
      <c r="I33" s="45">
        <v>8</v>
      </c>
      <c r="J33" s="46">
        <f t="shared" si="0"/>
        <v>7.166666666666667</v>
      </c>
      <c r="K33" s="35">
        <v>2</v>
      </c>
      <c r="L33" s="35">
        <v>0</v>
      </c>
      <c r="M33" s="155">
        <f t="shared" si="1"/>
        <v>0.95</v>
      </c>
      <c r="N33" s="8"/>
    </row>
    <row r="34" spans="1:14" ht="19.5" customHeight="1" x14ac:dyDescent="0.25">
      <c r="A34" s="22">
        <v>29</v>
      </c>
      <c r="B34" s="61">
        <f>DATOS!C36</f>
        <v>0</v>
      </c>
      <c r="C34" s="62">
        <f>DATOS!D36</f>
        <v>0</v>
      </c>
      <c r="D34" s="25">
        <v>7</v>
      </c>
      <c r="E34" s="23">
        <v>6</v>
      </c>
      <c r="F34" s="45">
        <v>9</v>
      </c>
      <c r="G34" s="45">
        <v>8</v>
      </c>
      <c r="H34" s="45">
        <v>9</v>
      </c>
      <c r="I34" s="45">
        <v>9</v>
      </c>
      <c r="J34" s="46">
        <f t="shared" si="0"/>
        <v>8</v>
      </c>
      <c r="K34" s="35">
        <v>0</v>
      </c>
      <c r="L34" s="35">
        <v>0</v>
      </c>
      <c r="M34" s="155">
        <f t="shared" si="1"/>
        <v>1</v>
      </c>
      <c r="N34" s="8"/>
    </row>
    <row r="35" spans="1:14" ht="19.5" customHeight="1" x14ac:dyDescent="0.25">
      <c r="A35" s="22">
        <v>30</v>
      </c>
      <c r="B35" s="61">
        <f>DATOS!C37</f>
        <v>0</v>
      </c>
      <c r="C35" s="62">
        <f>DATOS!D37</f>
        <v>0</v>
      </c>
      <c r="D35" s="25">
        <v>7</v>
      </c>
      <c r="E35" s="23">
        <v>7</v>
      </c>
      <c r="F35" s="45">
        <v>9</v>
      </c>
      <c r="G35" s="45">
        <v>8</v>
      </c>
      <c r="H35" s="45">
        <v>9</v>
      </c>
      <c r="I35" s="45">
        <v>8</v>
      </c>
      <c r="J35" s="46">
        <f t="shared" si="0"/>
        <v>8</v>
      </c>
      <c r="K35" s="35">
        <v>1</v>
      </c>
      <c r="L35" s="35">
        <v>0</v>
      </c>
      <c r="M35" s="155">
        <f t="shared" si="1"/>
        <v>0.97499999999999998</v>
      </c>
      <c r="N35" s="8"/>
    </row>
    <row r="36" spans="1:14" ht="19.5" customHeight="1" x14ac:dyDescent="0.25">
      <c r="A36" s="22">
        <v>31</v>
      </c>
      <c r="B36" s="61">
        <f>DATOS!C38</f>
        <v>0</v>
      </c>
      <c r="C36" s="62">
        <f>DATOS!D38</f>
        <v>0</v>
      </c>
      <c r="D36" s="25">
        <v>6</v>
      </c>
      <c r="E36" s="23">
        <v>6</v>
      </c>
      <c r="F36" s="45">
        <v>7</v>
      </c>
      <c r="G36" s="45">
        <v>6</v>
      </c>
      <c r="H36" s="45">
        <v>9</v>
      </c>
      <c r="I36" s="45">
        <v>8</v>
      </c>
      <c r="J36" s="46">
        <f t="shared" si="0"/>
        <v>7</v>
      </c>
      <c r="K36" s="35">
        <v>0</v>
      </c>
      <c r="L36" s="35">
        <v>0</v>
      </c>
      <c r="M36" s="155">
        <f t="shared" si="1"/>
        <v>1</v>
      </c>
      <c r="N36" s="8"/>
    </row>
    <row r="37" spans="1:14" ht="19.5" customHeight="1" x14ac:dyDescent="0.25">
      <c r="A37" s="22">
        <v>32</v>
      </c>
      <c r="B37" s="61">
        <f>DATOS!C39</f>
        <v>0</v>
      </c>
      <c r="C37" s="62">
        <f>DATOS!D39</f>
        <v>0</v>
      </c>
      <c r="D37" s="25">
        <v>7</v>
      </c>
      <c r="E37" s="23">
        <v>7</v>
      </c>
      <c r="F37" s="45">
        <v>7</v>
      </c>
      <c r="G37" s="45">
        <v>7</v>
      </c>
      <c r="H37" s="45">
        <v>8</v>
      </c>
      <c r="I37" s="45">
        <v>8</v>
      </c>
      <c r="J37" s="46">
        <f t="shared" si="0"/>
        <v>7.333333333333333</v>
      </c>
      <c r="K37" s="35">
        <v>1</v>
      </c>
      <c r="L37" s="35">
        <v>1</v>
      </c>
      <c r="M37" s="155">
        <f t="shared" si="1"/>
        <v>0.95</v>
      </c>
      <c r="N37" s="8"/>
    </row>
    <row r="38" spans="1:14" ht="19.5" customHeight="1" x14ac:dyDescent="0.25">
      <c r="A38" s="22">
        <v>33</v>
      </c>
      <c r="B38" s="61">
        <f>DATOS!C40</f>
        <v>0</v>
      </c>
      <c r="C38" s="62">
        <f>DATOS!D40</f>
        <v>0</v>
      </c>
      <c r="D38" s="25">
        <v>6</v>
      </c>
      <c r="E38" s="23">
        <v>6</v>
      </c>
      <c r="F38" s="45">
        <v>8</v>
      </c>
      <c r="G38" s="45">
        <v>8</v>
      </c>
      <c r="H38" s="45">
        <v>9</v>
      </c>
      <c r="I38" s="45">
        <v>8</v>
      </c>
      <c r="J38" s="46">
        <f t="shared" si="0"/>
        <v>7.5</v>
      </c>
      <c r="K38" s="35">
        <v>0</v>
      </c>
      <c r="L38" s="35">
        <v>0</v>
      </c>
      <c r="M38" s="155">
        <f t="shared" si="1"/>
        <v>1</v>
      </c>
      <c r="N38" s="8"/>
    </row>
    <row r="39" spans="1:14" ht="19.5" customHeight="1" x14ac:dyDescent="0.25">
      <c r="A39" s="22">
        <v>34</v>
      </c>
      <c r="B39" s="61">
        <f>DATOS!C41</f>
        <v>0</v>
      </c>
      <c r="C39" s="62">
        <f>DATOS!D41</f>
        <v>0</v>
      </c>
      <c r="D39" s="25">
        <v>8</v>
      </c>
      <c r="E39" s="23">
        <v>8</v>
      </c>
      <c r="F39" s="45">
        <v>8</v>
      </c>
      <c r="G39" s="45">
        <v>8</v>
      </c>
      <c r="H39" s="45">
        <v>9</v>
      </c>
      <c r="I39" s="45">
        <v>8</v>
      </c>
      <c r="J39" s="46">
        <f t="shared" si="0"/>
        <v>8.1666666666666661</v>
      </c>
      <c r="K39" s="35">
        <v>0</v>
      </c>
      <c r="L39" s="35">
        <v>0</v>
      </c>
      <c r="M39" s="155">
        <f t="shared" si="1"/>
        <v>1</v>
      </c>
      <c r="N39" s="8"/>
    </row>
    <row r="40" spans="1:14" ht="19.5" customHeight="1" x14ac:dyDescent="0.25">
      <c r="A40" s="22">
        <v>35</v>
      </c>
      <c r="B40" s="61">
        <f>DATOS!C42</f>
        <v>0</v>
      </c>
      <c r="C40" s="62">
        <f>DATOS!D42</f>
        <v>0</v>
      </c>
      <c r="D40" s="25">
        <v>8</v>
      </c>
      <c r="E40" s="23">
        <v>8</v>
      </c>
      <c r="F40" s="45">
        <v>8</v>
      </c>
      <c r="G40" s="45">
        <v>8</v>
      </c>
      <c r="H40" s="45">
        <v>9</v>
      </c>
      <c r="I40" s="45">
        <v>9</v>
      </c>
      <c r="J40" s="46">
        <f t="shared" si="0"/>
        <v>8.3333333333333339</v>
      </c>
      <c r="K40" s="35">
        <v>0</v>
      </c>
      <c r="L40" s="35">
        <v>3</v>
      </c>
      <c r="M40" s="155">
        <f t="shared" si="1"/>
        <v>0.92500000000000004</v>
      </c>
      <c r="N40" s="8"/>
    </row>
    <row r="41" spans="1:14" ht="19.5" customHeight="1" x14ac:dyDescent="0.25">
      <c r="A41" s="24">
        <v>36</v>
      </c>
      <c r="B41" s="61">
        <f>DATOS!C43</f>
        <v>0</v>
      </c>
      <c r="C41" s="62">
        <f>DATOS!D43</f>
        <v>0</v>
      </c>
      <c r="D41" s="25">
        <v>7</v>
      </c>
      <c r="E41" s="23">
        <v>7</v>
      </c>
      <c r="F41" s="45">
        <v>8</v>
      </c>
      <c r="G41" s="45">
        <v>8</v>
      </c>
      <c r="H41" s="45">
        <v>8</v>
      </c>
      <c r="I41" s="45">
        <v>8</v>
      </c>
      <c r="J41" s="46">
        <f t="shared" si="0"/>
        <v>7.666666666666667</v>
      </c>
      <c r="K41" s="35">
        <v>0</v>
      </c>
      <c r="L41" s="35">
        <v>0</v>
      </c>
      <c r="M41" s="155">
        <f t="shared" si="1"/>
        <v>1</v>
      </c>
      <c r="N41" s="8"/>
    </row>
    <row r="42" spans="1:14" ht="19.5" customHeight="1" x14ac:dyDescent="0.25">
      <c r="A42" s="24">
        <v>37</v>
      </c>
      <c r="B42" s="61">
        <f>DATOS!C44</f>
        <v>0</v>
      </c>
      <c r="C42" s="62">
        <f>DATOS!D44</f>
        <v>0</v>
      </c>
      <c r="D42" s="25">
        <v>7</v>
      </c>
      <c r="E42" s="23">
        <v>7</v>
      </c>
      <c r="F42" s="45">
        <v>7</v>
      </c>
      <c r="G42" s="45">
        <v>8</v>
      </c>
      <c r="H42" s="45">
        <v>9</v>
      </c>
      <c r="I42" s="45">
        <v>8</v>
      </c>
      <c r="J42" s="46">
        <f t="shared" si="0"/>
        <v>7.666666666666667</v>
      </c>
      <c r="K42" s="35">
        <v>2</v>
      </c>
      <c r="L42" s="35">
        <v>0</v>
      </c>
      <c r="M42" s="155">
        <f t="shared" si="1"/>
        <v>0.95</v>
      </c>
      <c r="N42" s="8"/>
    </row>
    <row r="43" spans="1:14" ht="19.5" customHeight="1" x14ac:dyDescent="0.25">
      <c r="A43" s="24">
        <v>38</v>
      </c>
      <c r="B43" s="61">
        <f>DATOS!C45</f>
        <v>0</v>
      </c>
      <c r="C43" s="62">
        <f>DATOS!D45</f>
        <v>0</v>
      </c>
      <c r="D43" s="25">
        <v>8</v>
      </c>
      <c r="E43" s="23">
        <v>8</v>
      </c>
      <c r="F43" s="45">
        <v>8</v>
      </c>
      <c r="G43" s="45">
        <v>8</v>
      </c>
      <c r="H43" s="45">
        <v>8</v>
      </c>
      <c r="I43" s="45">
        <v>9</v>
      </c>
      <c r="J43" s="46">
        <f t="shared" si="0"/>
        <v>8.1666666666666661</v>
      </c>
      <c r="K43" s="35">
        <v>5</v>
      </c>
      <c r="L43" s="35">
        <v>5</v>
      </c>
      <c r="M43" s="155">
        <f t="shared" si="1"/>
        <v>0.75</v>
      </c>
      <c r="N43" s="8"/>
    </row>
    <row r="44" spans="1:14" ht="19.5" customHeight="1" x14ac:dyDescent="0.25">
      <c r="A44" s="24">
        <v>39</v>
      </c>
      <c r="B44" s="61">
        <f>DATOS!C46</f>
        <v>0</v>
      </c>
      <c r="C44" s="62">
        <f>DATOS!D46</f>
        <v>0</v>
      </c>
      <c r="D44" s="25">
        <v>9</v>
      </c>
      <c r="E44" s="23">
        <v>8</v>
      </c>
      <c r="F44" s="45">
        <v>7</v>
      </c>
      <c r="G44" s="45">
        <v>8</v>
      </c>
      <c r="H44" s="45">
        <v>8</v>
      </c>
      <c r="I44" s="45">
        <v>8</v>
      </c>
      <c r="J44" s="46">
        <f t="shared" si="0"/>
        <v>8</v>
      </c>
      <c r="K44" s="35">
        <v>5</v>
      </c>
      <c r="L44" s="35">
        <v>4</v>
      </c>
      <c r="M44" s="155">
        <f t="shared" si="1"/>
        <v>0.77500000000000002</v>
      </c>
      <c r="N44" s="8"/>
    </row>
    <row r="45" spans="1:14" ht="19.5" customHeight="1" x14ac:dyDescent="0.25">
      <c r="A45" s="24">
        <v>40</v>
      </c>
      <c r="B45" s="61">
        <f>DATOS!C47</f>
        <v>0</v>
      </c>
      <c r="C45" s="62">
        <f>DATOS!D47</f>
        <v>0</v>
      </c>
      <c r="D45" s="25">
        <v>7</v>
      </c>
      <c r="E45" s="23">
        <v>8</v>
      </c>
      <c r="F45" s="45">
        <v>8</v>
      </c>
      <c r="G45" s="45">
        <v>8</v>
      </c>
      <c r="H45" s="45">
        <v>9</v>
      </c>
      <c r="I45" s="45">
        <v>9</v>
      </c>
      <c r="J45" s="46">
        <f t="shared" si="0"/>
        <v>8.1666666666666661</v>
      </c>
      <c r="K45" s="35">
        <v>1</v>
      </c>
      <c r="L45" s="35">
        <v>2</v>
      </c>
      <c r="M45" s="155">
        <f t="shared" si="1"/>
        <v>0.92500000000000004</v>
      </c>
      <c r="N45" s="8"/>
    </row>
    <row r="46" spans="1:14" x14ac:dyDescent="0.25">
      <c r="A46" s="27"/>
      <c r="B46" s="8" t="s">
        <v>24</v>
      </c>
      <c r="C46" s="8" t="str">
        <f>DATOS!D5</f>
        <v>LUIS GILBERTO GRANADOS LARA</v>
      </c>
      <c r="D46" s="27"/>
      <c r="E46" s="27"/>
      <c r="F46" s="28"/>
      <c r="G46" s="29"/>
      <c r="H46" s="29"/>
      <c r="I46" s="29"/>
      <c r="J46" s="8"/>
      <c r="K46" s="37"/>
      <c r="L46" s="37"/>
      <c r="M46" s="49"/>
      <c r="N46" s="8"/>
    </row>
    <row r="47" spans="1:14" ht="15.75" customHeight="1" x14ac:dyDescent="0.25">
      <c r="A47" s="27"/>
      <c r="B47" s="8"/>
      <c r="C47" s="8"/>
      <c r="D47" s="210" t="s">
        <v>16</v>
      </c>
      <c r="E47" s="210"/>
      <c r="F47" s="210"/>
      <c r="G47" s="210"/>
      <c r="H47" s="210"/>
      <c r="I47" s="210"/>
      <c r="J47" s="210"/>
      <c r="K47" s="211" t="s">
        <v>18</v>
      </c>
      <c r="L47" s="211"/>
      <c r="M47" s="49" t="s">
        <v>17</v>
      </c>
      <c r="N47" s="8"/>
    </row>
    <row r="48" spans="1:14" ht="15.75" x14ac:dyDescent="0.25">
      <c r="A48" s="27"/>
      <c r="B48" s="31"/>
      <c r="C48" s="32" t="s">
        <v>15</v>
      </c>
      <c r="D48" s="41">
        <f t="shared" ref="D48:M48" si="2">AVERAGE(D6:D45)</f>
        <v>6.75</v>
      </c>
      <c r="E48" s="41">
        <f t="shared" si="2"/>
        <v>6.6749999999999998</v>
      </c>
      <c r="F48" s="41">
        <f t="shared" si="2"/>
        <v>7.95</v>
      </c>
      <c r="G48" s="41">
        <f t="shared" si="2"/>
        <v>7.7750000000000004</v>
      </c>
      <c r="H48" s="41">
        <f t="shared" si="2"/>
        <v>8.4749999999999996</v>
      </c>
      <c r="I48" s="41">
        <f t="shared" si="2"/>
        <v>8.0250000000000004</v>
      </c>
      <c r="J48" s="41">
        <f t="shared" si="2"/>
        <v>7.6083333333333343</v>
      </c>
      <c r="K48" s="41">
        <f t="shared" si="2"/>
        <v>0.77500000000000002</v>
      </c>
      <c r="L48" s="41">
        <f t="shared" si="2"/>
        <v>0.95</v>
      </c>
      <c r="M48" s="42">
        <f t="shared" si="2"/>
        <v>0.95687499999999992</v>
      </c>
      <c r="N48" s="8"/>
    </row>
    <row r="49" spans="1:14" x14ac:dyDescent="0.25">
      <c r="A49" s="27"/>
      <c r="B49" s="63"/>
      <c r="C49" s="8"/>
      <c r="D49" s="27"/>
      <c r="E49" s="27"/>
      <c r="F49" s="30"/>
      <c r="G49" s="29"/>
      <c r="H49" s="29"/>
      <c r="I49" s="29"/>
      <c r="J49" s="8"/>
      <c r="K49" s="37"/>
      <c r="L49" s="37"/>
      <c r="M49" s="8"/>
      <c r="N49" s="8"/>
    </row>
    <row r="50" spans="1:14" x14ac:dyDescent="0.25">
      <c r="A50" s="27"/>
      <c r="B50" s="63"/>
      <c r="C50" s="64"/>
      <c r="D50" s="27"/>
      <c r="E50" s="27"/>
      <c r="F50" s="30"/>
      <c r="G50" s="29"/>
      <c r="H50" s="29"/>
      <c r="I50" s="29"/>
      <c r="J50" s="8"/>
      <c r="K50" s="37"/>
      <c r="L50" s="37"/>
      <c r="M50" s="8"/>
      <c r="N50" s="8"/>
    </row>
    <row r="51" spans="1:14" ht="15.75" customHeight="1" x14ac:dyDescent="0.25">
      <c r="A51" s="2"/>
      <c r="B51" s="1"/>
      <c r="C51" s="3"/>
      <c r="D51" s="2"/>
      <c r="E51" s="2"/>
      <c r="F51" s="9"/>
      <c r="G51" s="7"/>
      <c r="H51" s="7"/>
      <c r="I51" s="7"/>
    </row>
    <row r="52" spans="1:14" x14ac:dyDescent="0.25">
      <c r="B52" s="6" t="s">
        <v>28</v>
      </c>
    </row>
  </sheetData>
  <mergeCells count="4">
    <mergeCell ref="A1:N1"/>
    <mergeCell ref="C2:F2"/>
    <mergeCell ref="D47:J47"/>
    <mergeCell ref="K47:L47"/>
  </mergeCells>
  <conditionalFormatting sqref="F6:F46 B2 C3 F49:F1048576">
    <cfRule type="cellIs" dxfId="19" priority="5" operator="equal">
      <formula>"H"</formula>
    </cfRule>
    <cfRule type="cellIs" dxfId="18" priority="6" operator="equal">
      <formula>"M"</formula>
    </cfRule>
  </conditionalFormatting>
  <conditionalFormatting sqref="M6:M45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6:J45">
    <cfRule type="cellIs" dxfId="17" priority="3" operator="lessThanOrEqual">
      <formula>6</formula>
    </cfRule>
  </conditionalFormatting>
  <conditionalFormatting sqref="A1">
    <cfRule type="cellIs" dxfId="16" priority="1" operator="equal">
      <formula>"H"</formula>
    </cfRule>
    <cfRule type="cellIs" dxfId="15" priority="2" operator="equal">
      <formula>"M"</formula>
    </cfRule>
  </conditionalFormatting>
  <printOptions horizontalCentered="1" verticalCentered="1"/>
  <pageMargins left="0.27559055118110237" right="0.70866141732283472" top="0.31496062992125984" bottom="0.19685039370078741" header="0.31496062992125984" footer="0.19685039370078741"/>
  <pageSetup scale="7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zoomScale="85" zoomScaleNormal="85" zoomScaleSheetLayoutView="100" zoomScalePageLayoutView="85" workbookViewId="0">
      <selection activeCell="O6" sqref="O6"/>
    </sheetView>
  </sheetViews>
  <sheetFormatPr baseColWidth="10" defaultRowHeight="15" x14ac:dyDescent="0.25"/>
  <cols>
    <col min="1" max="1" width="3" style="1" customWidth="1"/>
    <col min="2" max="2" width="21.5703125" style="4" customWidth="1"/>
    <col min="3" max="3" width="28.7109375" style="1" customWidth="1"/>
    <col min="4" max="9" width="4.85546875" style="1" customWidth="1"/>
    <col min="10" max="10" width="5.42578125" style="1" customWidth="1"/>
    <col min="11" max="12" width="5.140625" style="14" customWidth="1"/>
    <col min="13" max="13" width="6.42578125" style="1" customWidth="1"/>
    <col min="14" max="16384" width="11.42578125" style="1"/>
  </cols>
  <sheetData>
    <row r="1" spans="1:14" ht="23.25" x14ac:dyDescent="0.25">
      <c r="A1" s="209" t="s">
        <v>56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</row>
    <row r="2" spans="1:14" ht="16.5" customHeight="1" x14ac:dyDescent="0.3">
      <c r="A2" s="15"/>
      <c r="B2" s="54" t="s">
        <v>23</v>
      </c>
      <c r="C2" s="208" t="str">
        <f>DATOS!D3</f>
        <v>CONSTITUCIÓN</v>
      </c>
      <c r="D2" s="208"/>
      <c r="E2" s="208"/>
      <c r="F2" s="208"/>
      <c r="G2" s="55" t="str">
        <f>DATOS!C2</f>
        <v xml:space="preserve">SEGUNDO  GRADO </v>
      </c>
      <c r="H2" s="8"/>
      <c r="J2" s="8"/>
      <c r="K2" s="37"/>
      <c r="L2" s="50" t="s">
        <v>25</v>
      </c>
      <c r="M2" s="8"/>
      <c r="N2" s="60" t="str">
        <f>DATOS!D4</f>
        <v>2° A</v>
      </c>
    </row>
    <row r="3" spans="1:14" ht="15" customHeight="1" x14ac:dyDescent="0.25">
      <c r="A3" s="15"/>
      <c r="B3" s="16"/>
      <c r="C3" s="18" t="s">
        <v>32</v>
      </c>
      <c r="D3" s="17"/>
      <c r="E3" s="8"/>
      <c r="F3" s="8"/>
      <c r="G3" s="18"/>
      <c r="H3" s="18"/>
      <c r="I3" s="33"/>
      <c r="J3" s="8"/>
      <c r="K3" s="39" t="s">
        <v>14</v>
      </c>
      <c r="L3" s="38"/>
      <c r="M3" s="8"/>
      <c r="N3" s="8"/>
    </row>
    <row r="4" spans="1:14" ht="18" customHeight="1" x14ac:dyDescent="0.25">
      <c r="A4" s="19"/>
      <c r="B4" s="56"/>
      <c r="C4" s="57"/>
      <c r="D4" s="58"/>
      <c r="E4" s="58"/>
      <c r="F4" s="59"/>
      <c r="G4" s="8"/>
      <c r="H4" s="8"/>
      <c r="I4" s="40" t="s">
        <v>13</v>
      </c>
      <c r="J4" s="8"/>
      <c r="K4" s="35">
        <v>20</v>
      </c>
      <c r="L4" s="35">
        <v>20</v>
      </c>
      <c r="M4" s="8"/>
      <c r="N4" s="8"/>
    </row>
    <row r="5" spans="1:14" s="11" customFormat="1" ht="76.5" customHeight="1" x14ac:dyDescent="0.25">
      <c r="A5" s="10" t="s">
        <v>0</v>
      </c>
      <c r="B5" s="12" t="s">
        <v>2</v>
      </c>
      <c r="C5" s="13" t="s">
        <v>1</v>
      </c>
      <c r="D5" s="20" t="s">
        <v>3</v>
      </c>
      <c r="E5" s="20" t="s">
        <v>4</v>
      </c>
      <c r="F5" s="20" t="s">
        <v>12</v>
      </c>
      <c r="G5" s="20" t="s">
        <v>5</v>
      </c>
      <c r="H5" s="20" t="s">
        <v>6</v>
      </c>
      <c r="I5" s="20" t="s">
        <v>7</v>
      </c>
      <c r="J5" s="44" t="s">
        <v>8</v>
      </c>
      <c r="K5" s="20" t="s">
        <v>41</v>
      </c>
      <c r="L5" s="20" t="s">
        <v>42</v>
      </c>
      <c r="M5" s="43" t="s">
        <v>19</v>
      </c>
      <c r="N5" s="21"/>
    </row>
    <row r="6" spans="1:14" ht="19.5" customHeight="1" x14ac:dyDescent="0.25">
      <c r="A6" s="22">
        <v>1</v>
      </c>
      <c r="B6" s="61">
        <f>DATOS!C8</f>
        <v>0</v>
      </c>
      <c r="C6" s="62">
        <f>DATOS!D8</f>
        <v>0</v>
      </c>
      <c r="D6" s="23">
        <v>7</v>
      </c>
      <c r="E6" s="23">
        <v>7</v>
      </c>
      <c r="F6" s="45">
        <v>9</v>
      </c>
      <c r="G6" s="45">
        <v>8</v>
      </c>
      <c r="H6" s="45">
        <v>7</v>
      </c>
      <c r="I6" s="45">
        <v>9</v>
      </c>
      <c r="J6" s="46">
        <f t="shared" ref="J6:J45" si="0">AVERAGE(D6:I6)</f>
        <v>7.833333333333333</v>
      </c>
      <c r="K6" s="35">
        <v>1</v>
      </c>
      <c r="L6" s="35">
        <v>1</v>
      </c>
      <c r="M6" s="155">
        <f>1-(SUM(K6+L6)/(SUM($K$4+$L$4)))</f>
        <v>0.95</v>
      </c>
      <c r="N6" s="8"/>
    </row>
    <row r="7" spans="1:14" ht="19.5" customHeight="1" x14ac:dyDescent="0.25">
      <c r="A7" s="22">
        <v>2</v>
      </c>
      <c r="B7" s="61">
        <f>DATOS!C9</f>
        <v>0</v>
      </c>
      <c r="C7" s="62">
        <f>DATOS!D9</f>
        <v>0</v>
      </c>
      <c r="D7" s="23">
        <v>8</v>
      </c>
      <c r="E7" s="23">
        <v>7</v>
      </c>
      <c r="F7" s="45">
        <v>9</v>
      </c>
      <c r="G7" s="45">
        <v>9</v>
      </c>
      <c r="H7" s="45">
        <v>8</v>
      </c>
      <c r="I7" s="45">
        <v>8</v>
      </c>
      <c r="J7" s="46">
        <f t="shared" si="0"/>
        <v>8.1666666666666661</v>
      </c>
      <c r="K7" s="35">
        <v>0</v>
      </c>
      <c r="L7" s="35">
        <v>0</v>
      </c>
      <c r="M7" s="155">
        <f t="shared" ref="M7:M45" si="1">1-(SUM(K7+L7)/(SUM($K$4+$L$4)))</f>
        <v>1</v>
      </c>
      <c r="N7" s="8"/>
    </row>
    <row r="8" spans="1:14" ht="19.5" customHeight="1" x14ac:dyDescent="0.25">
      <c r="A8" s="22">
        <v>3</v>
      </c>
      <c r="B8" s="61">
        <f>DATOS!C10</f>
        <v>0</v>
      </c>
      <c r="C8" s="62">
        <f>DATOS!D10</f>
        <v>0</v>
      </c>
      <c r="D8" s="23">
        <v>8</v>
      </c>
      <c r="E8" s="23">
        <v>8</v>
      </c>
      <c r="F8" s="45">
        <v>9</v>
      </c>
      <c r="G8" s="45">
        <v>8</v>
      </c>
      <c r="H8" s="45">
        <v>9</v>
      </c>
      <c r="I8" s="45">
        <v>9</v>
      </c>
      <c r="J8" s="46">
        <f t="shared" si="0"/>
        <v>8.5</v>
      </c>
      <c r="K8" s="35">
        <v>0</v>
      </c>
      <c r="L8" s="35">
        <v>0</v>
      </c>
      <c r="M8" s="155">
        <f t="shared" si="1"/>
        <v>1</v>
      </c>
      <c r="N8" s="8"/>
    </row>
    <row r="9" spans="1:14" ht="19.5" customHeight="1" x14ac:dyDescent="0.25">
      <c r="A9" s="22">
        <v>4</v>
      </c>
      <c r="B9" s="61">
        <f>DATOS!C11</f>
        <v>0</v>
      </c>
      <c r="C9" s="62">
        <f>DATOS!D11</f>
        <v>0</v>
      </c>
      <c r="D9" s="47">
        <v>6</v>
      </c>
      <c r="E9" s="47">
        <v>6</v>
      </c>
      <c r="F9" s="45">
        <v>9</v>
      </c>
      <c r="G9" s="45">
        <v>9</v>
      </c>
      <c r="H9" s="45">
        <v>8</v>
      </c>
      <c r="I9" s="45">
        <v>8</v>
      </c>
      <c r="J9" s="46">
        <f t="shared" si="0"/>
        <v>7.666666666666667</v>
      </c>
      <c r="K9" s="35">
        <v>0</v>
      </c>
      <c r="L9" s="35">
        <v>0</v>
      </c>
      <c r="M9" s="155">
        <f t="shared" si="1"/>
        <v>1</v>
      </c>
      <c r="N9" s="8"/>
    </row>
    <row r="10" spans="1:14" ht="19.5" customHeight="1" x14ac:dyDescent="0.25">
      <c r="A10" s="22">
        <v>5</v>
      </c>
      <c r="B10" s="61">
        <f>DATOS!C12</f>
        <v>0</v>
      </c>
      <c r="C10" s="62">
        <f>DATOS!D12</f>
        <v>0</v>
      </c>
      <c r="D10" s="23">
        <v>5</v>
      </c>
      <c r="E10" s="23">
        <v>5</v>
      </c>
      <c r="F10" s="45">
        <v>9</v>
      </c>
      <c r="G10" s="45">
        <v>8</v>
      </c>
      <c r="H10" s="45">
        <v>7</v>
      </c>
      <c r="I10" s="45">
        <v>9</v>
      </c>
      <c r="J10" s="46">
        <f t="shared" si="0"/>
        <v>7.166666666666667</v>
      </c>
      <c r="K10" s="35">
        <v>4</v>
      </c>
      <c r="L10" s="35">
        <v>4</v>
      </c>
      <c r="M10" s="155">
        <f t="shared" si="1"/>
        <v>0.8</v>
      </c>
      <c r="N10" s="8"/>
    </row>
    <row r="11" spans="1:14" ht="19.5" customHeight="1" x14ac:dyDescent="0.25">
      <c r="A11" s="22">
        <v>6</v>
      </c>
      <c r="B11" s="61">
        <f>DATOS!C13</f>
        <v>0</v>
      </c>
      <c r="C11" s="62">
        <f>DATOS!D13</f>
        <v>0</v>
      </c>
      <c r="D11" s="25">
        <v>5</v>
      </c>
      <c r="E11" s="23">
        <v>5</v>
      </c>
      <c r="F11" s="45">
        <v>9</v>
      </c>
      <c r="G11" s="45">
        <v>9</v>
      </c>
      <c r="H11" s="45">
        <v>8</v>
      </c>
      <c r="I11" s="45">
        <v>8</v>
      </c>
      <c r="J11" s="46">
        <f t="shared" si="0"/>
        <v>7.333333333333333</v>
      </c>
      <c r="K11" s="35">
        <v>1</v>
      </c>
      <c r="L11" s="35">
        <v>1</v>
      </c>
      <c r="M11" s="155">
        <f t="shared" si="1"/>
        <v>0.95</v>
      </c>
      <c r="N11" s="8"/>
    </row>
    <row r="12" spans="1:14" ht="19.5" customHeight="1" x14ac:dyDescent="0.25">
      <c r="A12" s="22">
        <v>7</v>
      </c>
      <c r="B12" s="61">
        <f>DATOS!C14</f>
        <v>0</v>
      </c>
      <c r="C12" s="62">
        <f>DATOS!D14</f>
        <v>0</v>
      </c>
      <c r="D12" s="25">
        <v>6</v>
      </c>
      <c r="E12" s="23">
        <v>7</v>
      </c>
      <c r="F12" s="45">
        <v>9</v>
      </c>
      <c r="G12" s="45">
        <v>8</v>
      </c>
      <c r="H12" s="45">
        <v>9</v>
      </c>
      <c r="I12" s="45">
        <v>9</v>
      </c>
      <c r="J12" s="46">
        <f t="shared" si="0"/>
        <v>8</v>
      </c>
      <c r="K12" s="35">
        <v>1</v>
      </c>
      <c r="L12" s="35">
        <v>1</v>
      </c>
      <c r="M12" s="155">
        <f t="shared" si="1"/>
        <v>0.95</v>
      </c>
      <c r="N12" s="8"/>
    </row>
    <row r="13" spans="1:14" ht="19.5" customHeight="1" x14ac:dyDescent="0.25">
      <c r="A13" s="22">
        <v>8</v>
      </c>
      <c r="B13" s="61">
        <f>DATOS!C15</f>
        <v>0</v>
      </c>
      <c r="C13" s="62">
        <f>DATOS!D15</f>
        <v>0</v>
      </c>
      <c r="D13" s="25">
        <v>5</v>
      </c>
      <c r="E13" s="23">
        <v>6</v>
      </c>
      <c r="F13" s="45">
        <v>9</v>
      </c>
      <c r="G13" s="45">
        <v>9</v>
      </c>
      <c r="H13" s="45">
        <v>8</v>
      </c>
      <c r="I13" s="45">
        <v>8</v>
      </c>
      <c r="J13" s="46">
        <f t="shared" si="0"/>
        <v>7.5</v>
      </c>
      <c r="K13" s="35">
        <v>1</v>
      </c>
      <c r="L13" s="35">
        <v>0</v>
      </c>
      <c r="M13" s="155">
        <f t="shared" si="1"/>
        <v>0.97499999999999998</v>
      </c>
      <c r="N13" s="8"/>
    </row>
    <row r="14" spans="1:14" ht="19.5" customHeight="1" x14ac:dyDescent="0.25">
      <c r="A14" s="22">
        <v>9</v>
      </c>
      <c r="B14" s="61">
        <f>DATOS!C16</f>
        <v>0</v>
      </c>
      <c r="C14" s="62">
        <f>DATOS!D16</f>
        <v>0</v>
      </c>
      <c r="D14" s="25">
        <v>5</v>
      </c>
      <c r="E14" s="23">
        <v>5</v>
      </c>
      <c r="F14" s="45">
        <v>9</v>
      </c>
      <c r="G14" s="45">
        <v>8</v>
      </c>
      <c r="H14" s="45">
        <v>7</v>
      </c>
      <c r="I14" s="45">
        <v>9</v>
      </c>
      <c r="J14" s="46">
        <f t="shared" si="0"/>
        <v>7.166666666666667</v>
      </c>
      <c r="K14" s="35">
        <v>0</v>
      </c>
      <c r="L14" s="35">
        <v>2</v>
      </c>
      <c r="M14" s="155">
        <f t="shared" si="1"/>
        <v>0.95</v>
      </c>
      <c r="N14" s="8"/>
    </row>
    <row r="15" spans="1:14" ht="19.5" customHeight="1" x14ac:dyDescent="0.25">
      <c r="A15" s="22">
        <v>10</v>
      </c>
      <c r="B15" s="61">
        <f>DATOS!C17</f>
        <v>0</v>
      </c>
      <c r="C15" s="62">
        <f>DATOS!D17</f>
        <v>0</v>
      </c>
      <c r="D15" s="25">
        <v>8</v>
      </c>
      <c r="E15" s="23">
        <v>8</v>
      </c>
      <c r="F15" s="45">
        <v>9</v>
      </c>
      <c r="G15" s="45">
        <v>9</v>
      </c>
      <c r="H15" s="45">
        <v>9</v>
      </c>
      <c r="I15" s="45">
        <v>8</v>
      </c>
      <c r="J15" s="46">
        <f t="shared" si="0"/>
        <v>8.5</v>
      </c>
      <c r="K15" s="35">
        <v>0</v>
      </c>
      <c r="L15" s="35">
        <v>0</v>
      </c>
      <c r="M15" s="155">
        <f t="shared" si="1"/>
        <v>1</v>
      </c>
      <c r="N15" s="8"/>
    </row>
    <row r="16" spans="1:14" ht="19.5" customHeight="1" x14ac:dyDescent="0.25">
      <c r="A16" s="22">
        <v>11</v>
      </c>
      <c r="B16" s="61">
        <f>DATOS!C18</f>
        <v>0</v>
      </c>
      <c r="C16" s="62">
        <f>DATOS!D18</f>
        <v>0</v>
      </c>
      <c r="D16" s="25">
        <v>7</v>
      </c>
      <c r="E16" s="23">
        <v>7</v>
      </c>
      <c r="F16" s="45">
        <v>9</v>
      </c>
      <c r="G16" s="45">
        <v>8</v>
      </c>
      <c r="H16" s="45">
        <v>8</v>
      </c>
      <c r="I16" s="45">
        <v>9</v>
      </c>
      <c r="J16" s="46">
        <f t="shared" si="0"/>
        <v>8</v>
      </c>
      <c r="K16" s="35">
        <v>0</v>
      </c>
      <c r="L16" s="35">
        <v>3</v>
      </c>
      <c r="M16" s="155">
        <f t="shared" si="1"/>
        <v>0.92500000000000004</v>
      </c>
      <c r="N16" s="8"/>
    </row>
    <row r="17" spans="1:14" ht="19.5" customHeight="1" x14ac:dyDescent="0.25">
      <c r="A17" s="22">
        <v>12</v>
      </c>
      <c r="B17" s="61">
        <f>DATOS!C19</f>
        <v>0</v>
      </c>
      <c r="C17" s="62">
        <f>DATOS!D19</f>
        <v>0</v>
      </c>
      <c r="D17" s="25">
        <v>7</v>
      </c>
      <c r="E17" s="23">
        <v>7</v>
      </c>
      <c r="F17" s="45">
        <v>9</v>
      </c>
      <c r="G17" s="45">
        <v>9</v>
      </c>
      <c r="H17" s="45">
        <v>10</v>
      </c>
      <c r="I17" s="45">
        <v>10</v>
      </c>
      <c r="J17" s="46">
        <f t="shared" si="0"/>
        <v>8.6666666666666661</v>
      </c>
      <c r="K17" s="35">
        <v>0</v>
      </c>
      <c r="L17" s="35">
        <v>0</v>
      </c>
      <c r="M17" s="155">
        <f t="shared" si="1"/>
        <v>1</v>
      </c>
      <c r="N17" s="8"/>
    </row>
    <row r="18" spans="1:14" ht="19.5" customHeight="1" x14ac:dyDescent="0.25">
      <c r="A18" s="22">
        <v>13</v>
      </c>
      <c r="B18" s="61">
        <f>DATOS!C20</f>
        <v>0</v>
      </c>
      <c r="C18" s="62">
        <f>DATOS!D20</f>
        <v>0</v>
      </c>
      <c r="D18" s="25">
        <v>7</v>
      </c>
      <c r="E18" s="23">
        <v>8</v>
      </c>
      <c r="F18" s="45">
        <v>9</v>
      </c>
      <c r="G18" s="45">
        <v>8</v>
      </c>
      <c r="H18" s="45">
        <v>10</v>
      </c>
      <c r="I18" s="45">
        <v>10</v>
      </c>
      <c r="J18" s="46">
        <f t="shared" si="0"/>
        <v>8.6666666666666661</v>
      </c>
      <c r="K18" s="35">
        <v>0</v>
      </c>
      <c r="L18" s="35">
        <v>0</v>
      </c>
      <c r="M18" s="155">
        <f t="shared" si="1"/>
        <v>1</v>
      </c>
      <c r="N18" s="8"/>
    </row>
    <row r="19" spans="1:14" ht="19.5" customHeight="1" x14ac:dyDescent="0.25">
      <c r="A19" s="22">
        <v>14</v>
      </c>
      <c r="B19" s="61">
        <f>DATOS!C21</f>
        <v>0</v>
      </c>
      <c r="C19" s="62">
        <f>DATOS!D21</f>
        <v>0</v>
      </c>
      <c r="D19" s="25">
        <v>7</v>
      </c>
      <c r="E19" s="23">
        <v>7</v>
      </c>
      <c r="F19" s="45">
        <v>9</v>
      </c>
      <c r="G19" s="45">
        <v>9</v>
      </c>
      <c r="H19" s="45">
        <v>9</v>
      </c>
      <c r="I19" s="45">
        <v>10</v>
      </c>
      <c r="J19" s="46">
        <f t="shared" si="0"/>
        <v>8.5</v>
      </c>
      <c r="K19" s="35">
        <v>0</v>
      </c>
      <c r="L19" s="35">
        <v>1</v>
      </c>
      <c r="M19" s="155">
        <f t="shared" si="1"/>
        <v>0.97499999999999998</v>
      </c>
      <c r="N19" s="8"/>
    </row>
    <row r="20" spans="1:14" ht="19.5" customHeight="1" x14ac:dyDescent="0.25">
      <c r="A20" s="22">
        <v>15</v>
      </c>
      <c r="B20" s="61">
        <f>DATOS!C22</f>
        <v>0</v>
      </c>
      <c r="C20" s="62">
        <f>DATOS!D22</f>
        <v>0</v>
      </c>
      <c r="D20" s="25">
        <v>5</v>
      </c>
      <c r="E20" s="23">
        <v>5</v>
      </c>
      <c r="F20" s="45">
        <v>9</v>
      </c>
      <c r="G20" s="45">
        <v>8</v>
      </c>
      <c r="H20" s="45">
        <v>8</v>
      </c>
      <c r="I20" s="45">
        <v>10</v>
      </c>
      <c r="J20" s="46">
        <f t="shared" si="0"/>
        <v>7.5</v>
      </c>
      <c r="K20" s="35">
        <v>0</v>
      </c>
      <c r="L20" s="35">
        <v>0</v>
      </c>
      <c r="M20" s="155">
        <f t="shared" si="1"/>
        <v>1</v>
      </c>
      <c r="N20" s="8"/>
    </row>
    <row r="21" spans="1:14" ht="19.5" customHeight="1" x14ac:dyDescent="0.25">
      <c r="A21" s="22">
        <v>16</v>
      </c>
      <c r="B21" s="61">
        <f>DATOS!C23</f>
        <v>0</v>
      </c>
      <c r="C21" s="62">
        <f>DATOS!D23</f>
        <v>0</v>
      </c>
      <c r="D21" s="25">
        <v>9</v>
      </c>
      <c r="E21" s="23">
        <v>8</v>
      </c>
      <c r="F21" s="45">
        <v>9</v>
      </c>
      <c r="G21" s="45">
        <v>9</v>
      </c>
      <c r="H21" s="45">
        <v>9</v>
      </c>
      <c r="I21" s="45">
        <v>10</v>
      </c>
      <c r="J21" s="46">
        <f t="shared" si="0"/>
        <v>9</v>
      </c>
      <c r="K21" s="35">
        <v>0</v>
      </c>
      <c r="L21" s="35">
        <v>0</v>
      </c>
      <c r="M21" s="155">
        <f t="shared" si="1"/>
        <v>1</v>
      </c>
      <c r="N21" s="8"/>
    </row>
    <row r="22" spans="1:14" ht="19.5" customHeight="1" x14ac:dyDescent="0.25">
      <c r="A22" s="22">
        <v>17</v>
      </c>
      <c r="B22" s="61">
        <f>DATOS!C24</f>
        <v>0</v>
      </c>
      <c r="C22" s="62">
        <f>DATOS!D24</f>
        <v>0</v>
      </c>
      <c r="D22" s="25">
        <v>5</v>
      </c>
      <c r="E22" s="23">
        <v>6</v>
      </c>
      <c r="F22" s="45">
        <v>9</v>
      </c>
      <c r="G22" s="45">
        <v>8</v>
      </c>
      <c r="H22" s="45">
        <v>10</v>
      </c>
      <c r="I22" s="45">
        <v>10</v>
      </c>
      <c r="J22" s="46">
        <f t="shared" si="0"/>
        <v>8</v>
      </c>
      <c r="K22" s="35">
        <v>0</v>
      </c>
      <c r="L22" s="35">
        <v>1</v>
      </c>
      <c r="M22" s="155">
        <f t="shared" si="1"/>
        <v>0.97499999999999998</v>
      </c>
      <c r="N22" s="8"/>
    </row>
    <row r="23" spans="1:14" ht="19.5" customHeight="1" x14ac:dyDescent="0.25">
      <c r="A23" s="22">
        <v>18</v>
      </c>
      <c r="B23" s="61">
        <f>DATOS!C25</f>
        <v>0</v>
      </c>
      <c r="C23" s="62">
        <f>DATOS!D25</f>
        <v>0</v>
      </c>
      <c r="D23" s="25">
        <v>5</v>
      </c>
      <c r="E23" s="23">
        <v>5</v>
      </c>
      <c r="F23" s="45">
        <v>9</v>
      </c>
      <c r="G23" s="45">
        <v>9</v>
      </c>
      <c r="H23" s="45">
        <v>10</v>
      </c>
      <c r="I23" s="45">
        <v>10</v>
      </c>
      <c r="J23" s="46">
        <f t="shared" si="0"/>
        <v>8</v>
      </c>
      <c r="K23" s="35">
        <v>0</v>
      </c>
      <c r="L23" s="35">
        <v>0</v>
      </c>
      <c r="M23" s="155">
        <f t="shared" si="1"/>
        <v>1</v>
      </c>
      <c r="N23" s="8"/>
    </row>
    <row r="24" spans="1:14" ht="19.5" customHeight="1" x14ac:dyDescent="0.25">
      <c r="A24" s="22">
        <v>19</v>
      </c>
      <c r="B24" s="61">
        <f>DATOS!C26</f>
        <v>0</v>
      </c>
      <c r="C24" s="62">
        <f>DATOS!D26</f>
        <v>0</v>
      </c>
      <c r="D24" s="48">
        <v>7</v>
      </c>
      <c r="E24" s="26">
        <v>6</v>
      </c>
      <c r="F24" s="45">
        <v>9</v>
      </c>
      <c r="G24" s="45">
        <v>8</v>
      </c>
      <c r="H24" s="45">
        <v>10</v>
      </c>
      <c r="I24" s="45">
        <v>10</v>
      </c>
      <c r="J24" s="46">
        <f t="shared" si="0"/>
        <v>8.3333333333333339</v>
      </c>
      <c r="K24" s="35">
        <v>0</v>
      </c>
      <c r="L24" s="35">
        <v>0</v>
      </c>
      <c r="M24" s="155">
        <f t="shared" si="1"/>
        <v>1</v>
      </c>
      <c r="N24" s="8"/>
    </row>
    <row r="25" spans="1:14" ht="19.5" customHeight="1" x14ac:dyDescent="0.25">
      <c r="A25" s="22">
        <v>20</v>
      </c>
      <c r="B25" s="61">
        <f>DATOS!C27</f>
        <v>0</v>
      </c>
      <c r="C25" s="62">
        <f>DATOS!D27</f>
        <v>0</v>
      </c>
      <c r="D25" s="25">
        <v>6</v>
      </c>
      <c r="E25" s="23">
        <v>5</v>
      </c>
      <c r="F25" s="45">
        <v>9</v>
      </c>
      <c r="G25" s="45">
        <v>9</v>
      </c>
      <c r="H25" s="45">
        <v>10</v>
      </c>
      <c r="I25" s="45">
        <v>10</v>
      </c>
      <c r="J25" s="46">
        <f t="shared" si="0"/>
        <v>8.1666666666666661</v>
      </c>
      <c r="K25" s="35">
        <v>1</v>
      </c>
      <c r="L25" s="35">
        <v>2</v>
      </c>
      <c r="M25" s="155">
        <f t="shared" si="1"/>
        <v>0.92500000000000004</v>
      </c>
      <c r="N25" s="8"/>
    </row>
    <row r="26" spans="1:14" ht="19.5" customHeight="1" x14ac:dyDescent="0.25">
      <c r="A26" s="22">
        <v>21</v>
      </c>
      <c r="B26" s="61">
        <f>DATOS!C28</f>
        <v>0</v>
      </c>
      <c r="C26" s="62">
        <f>DATOS!D28</f>
        <v>0</v>
      </c>
      <c r="D26" s="25">
        <v>8</v>
      </c>
      <c r="E26" s="23">
        <v>8</v>
      </c>
      <c r="F26" s="45">
        <v>9</v>
      </c>
      <c r="G26" s="45">
        <v>8</v>
      </c>
      <c r="H26" s="45">
        <v>10</v>
      </c>
      <c r="I26" s="45">
        <v>10</v>
      </c>
      <c r="J26" s="46">
        <f t="shared" si="0"/>
        <v>8.8333333333333339</v>
      </c>
      <c r="K26" s="35">
        <v>1</v>
      </c>
      <c r="L26" s="35">
        <v>2</v>
      </c>
      <c r="M26" s="155">
        <f t="shared" si="1"/>
        <v>0.92500000000000004</v>
      </c>
      <c r="N26" s="8"/>
    </row>
    <row r="27" spans="1:14" ht="19.5" customHeight="1" x14ac:dyDescent="0.25">
      <c r="A27" s="22">
        <v>22</v>
      </c>
      <c r="B27" s="61">
        <f>DATOS!C29</f>
        <v>0</v>
      </c>
      <c r="C27" s="62">
        <f>DATOS!D29</f>
        <v>0</v>
      </c>
      <c r="D27" s="25">
        <v>7</v>
      </c>
      <c r="E27" s="23">
        <v>6</v>
      </c>
      <c r="F27" s="45">
        <v>9</v>
      </c>
      <c r="G27" s="45">
        <v>9</v>
      </c>
      <c r="H27" s="45">
        <v>10</v>
      </c>
      <c r="I27" s="45">
        <v>8</v>
      </c>
      <c r="J27" s="46">
        <f t="shared" si="0"/>
        <v>8.1666666666666661</v>
      </c>
      <c r="K27" s="35">
        <v>0</v>
      </c>
      <c r="L27" s="35">
        <v>0</v>
      </c>
      <c r="M27" s="155">
        <f t="shared" si="1"/>
        <v>1</v>
      </c>
      <c r="N27" s="8"/>
    </row>
    <row r="28" spans="1:14" ht="19.5" customHeight="1" x14ac:dyDescent="0.25">
      <c r="A28" s="22">
        <v>23</v>
      </c>
      <c r="B28" s="61">
        <f>DATOS!C30</f>
        <v>0</v>
      </c>
      <c r="C28" s="62">
        <f>DATOS!D30</f>
        <v>0</v>
      </c>
      <c r="D28" s="25">
        <v>7</v>
      </c>
      <c r="E28" s="23">
        <v>7</v>
      </c>
      <c r="F28" s="45">
        <v>9</v>
      </c>
      <c r="G28" s="45">
        <v>8</v>
      </c>
      <c r="H28" s="45">
        <v>9</v>
      </c>
      <c r="I28" s="45">
        <v>9</v>
      </c>
      <c r="J28" s="46">
        <f t="shared" si="0"/>
        <v>8.1666666666666661</v>
      </c>
      <c r="K28" s="35">
        <v>0</v>
      </c>
      <c r="L28" s="35">
        <v>1</v>
      </c>
      <c r="M28" s="155">
        <f t="shared" si="1"/>
        <v>0.97499999999999998</v>
      </c>
      <c r="N28" s="8"/>
    </row>
    <row r="29" spans="1:14" ht="19.5" customHeight="1" x14ac:dyDescent="0.25">
      <c r="A29" s="22">
        <v>24</v>
      </c>
      <c r="B29" s="61">
        <f>DATOS!C31</f>
        <v>0</v>
      </c>
      <c r="C29" s="62">
        <f>DATOS!D31</f>
        <v>0</v>
      </c>
      <c r="D29" s="25">
        <v>5</v>
      </c>
      <c r="E29" s="23">
        <v>5</v>
      </c>
      <c r="F29" s="45">
        <v>9</v>
      </c>
      <c r="G29" s="45">
        <v>9</v>
      </c>
      <c r="H29" s="45">
        <v>9</v>
      </c>
      <c r="I29" s="45">
        <v>5</v>
      </c>
      <c r="J29" s="46">
        <f t="shared" si="0"/>
        <v>7</v>
      </c>
      <c r="K29" s="35">
        <v>1</v>
      </c>
      <c r="L29" s="35">
        <v>2</v>
      </c>
      <c r="M29" s="155">
        <f t="shared" si="1"/>
        <v>0.92500000000000004</v>
      </c>
      <c r="N29" s="8"/>
    </row>
    <row r="30" spans="1:14" ht="19.5" customHeight="1" x14ac:dyDescent="0.25">
      <c r="A30" s="22">
        <v>25</v>
      </c>
      <c r="B30" s="61">
        <f>DATOS!C32</f>
        <v>0</v>
      </c>
      <c r="C30" s="62">
        <f>DATOS!D32</f>
        <v>0</v>
      </c>
      <c r="D30" s="25">
        <v>7</v>
      </c>
      <c r="E30" s="23">
        <v>6</v>
      </c>
      <c r="F30" s="45">
        <v>9</v>
      </c>
      <c r="G30" s="45">
        <v>8</v>
      </c>
      <c r="H30" s="45">
        <v>9</v>
      </c>
      <c r="I30" s="45">
        <v>9</v>
      </c>
      <c r="J30" s="46">
        <f t="shared" si="0"/>
        <v>8</v>
      </c>
      <c r="K30" s="35">
        <v>0</v>
      </c>
      <c r="L30" s="35">
        <v>2</v>
      </c>
      <c r="M30" s="155">
        <f t="shared" si="1"/>
        <v>0.95</v>
      </c>
      <c r="N30" s="8"/>
    </row>
    <row r="31" spans="1:14" ht="19.5" customHeight="1" x14ac:dyDescent="0.25">
      <c r="A31" s="22">
        <v>26</v>
      </c>
      <c r="B31" s="61">
        <f>DATOS!C33</f>
        <v>0</v>
      </c>
      <c r="C31" s="62">
        <f>DATOS!D33</f>
        <v>0</v>
      </c>
      <c r="D31" s="25">
        <v>8</v>
      </c>
      <c r="E31" s="23">
        <v>8</v>
      </c>
      <c r="F31" s="45">
        <v>9</v>
      </c>
      <c r="G31" s="45">
        <v>9</v>
      </c>
      <c r="H31" s="45">
        <v>9</v>
      </c>
      <c r="I31" s="45">
        <v>9</v>
      </c>
      <c r="J31" s="46">
        <f t="shared" si="0"/>
        <v>8.6666666666666661</v>
      </c>
      <c r="K31" s="35">
        <v>0</v>
      </c>
      <c r="L31" s="35">
        <v>0</v>
      </c>
      <c r="M31" s="155">
        <f t="shared" si="1"/>
        <v>1</v>
      </c>
      <c r="N31" s="8"/>
    </row>
    <row r="32" spans="1:14" ht="19.5" customHeight="1" x14ac:dyDescent="0.25">
      <c r="A32" s="22">
        <v>27</v>
      </c>
      <c r="B32" s="61">
        <f>DATOS!C34</f>
        <v>0</v>
      </c>
      <c r="C32" s="62">
        <f>DATOS!D34</f>
        <v>0</v>
      </c>
      <c r="D32" s="25">
        <v>6</v>
      </c>
      <c r="E32" s="23">
        <v>7</v>
      </c>
      <c r="F32" s="45">
        <v>9</v>
      </c>
      <c r="G32" s="45">
        <v>8</v>
      </c>
      <c r="H32" s="45">
        <v>9</v>
      </c>
      <c r="I32" s="45">
        <v>9</v>
      </c>
      <c r="J32" s="46">
        <f t="shared" si="0"/>
        <v>8</v>
      </c>
      <c r="K32" s="35">
        <v>0</v>
      </c>
      <c r="L32" s="35">
        <v>0</v>
      </c>
      <c r="M32" s="155">
        <f t="shared" si="1"/>
        <v>1</v>
      </c>
      <c r="N32" s="8"/>
    </row>
    <row r="33" spans="1:14" ht="19.5" customHeight="1" x14ac:dyDescent="0.25">
      <c r="A33" s="22">
        <v>28</v>
      </c>
      <c r="B33" s="61">
        <f>DATOS!C35</f>
        <v>0</v>
      </c>
      <c r="C33" s="62">
        <f>DATOS!D35</f>
        <v>0</v>
      </c>
      <c r="D33" s="25">
        <v>7</v>
      </c>
      <c r="E33" s="23">
        <v>6</v>
      </c>
      <c r="F33" s="45">
        <v>9</v>
      </c>
      <c r="G33" s="45">
        <v>9</v>
      </c>
      <c r="H33" s="45">
        <v>8</v>
      </c>
      <c r="I33" s="45">
        <v>8</v>
      </c>
      <c r="J33" s="46">
        <f t="shared" si="0"/>
        <v>7.833333333333333</v>
      </c>
      <c r="K33" s="35">
        <v>2</v>
      </c>
      <c r="L33" s="35">
        <v>0</v>
      </c>
      <c r="M33" s="155">
        <f t="shared" si="1"/>
        <v>0.95</v>
      </c>
      <c r="N33" s="8"/>
    </row>
    <row r="34" spans="1:14" ht="19.5" customHeight="1" x14ac:dyDescent="0.25">
      <c r="A34" s="22">
        <v>29</v>
      </c>
      <c r="B34" s="61">
        <f>DATOS!C36</f>
        <v>0</v>
      </c>
      <c r="C34" s="62">
        <f>DATOS!D36</f>
        <v>0</v>
      </c>
      <c r="D34" s="25">
        <v>7</v>
      </c>
      <c r="E34" s="23">
        <v>6</v>
      </c>
      <c r="F34" s="45">
        <v>9</v>
      </c>
      <c r="G34" s="45">
        <v>8</v>
      </c>
      <c r="H34" s="45">
        <v>9</v>
      </c>
      <c r="I34" s="45">
        <v>9</v>
      </c>
      <c r="J34" s="46">
        <f t="shared" si="0"/>
        <v>8</v>
      </c>
      <c r="K34" s="35">
        <v>0</v>
      </c>
      <c r="L34" s="35">
        <v>0</v>
      </c>
      <c r="M34" s="155">
        <f t="shared" si="1"/>
        <v>1</v>
      </c>
      <c r="N34" s="8"/>
    </row>
    <row r="35" spans="1:14" ht="19.5" customHeight="1" x14ac:dyDescent="0.25">
      <c r="A35" s="22">
        <v>30</v>
      </c>
      <c r="B35" s="61">
        <f>DATOS!C37</f>
        <v>0</v>
      </c>
      <c r="C35" s="62">
        <f>DATOS!D37</f>
        <v>0</v>
      </c>
      <c r="D35" s="25">
        <v>7</v>
      </c>
      <c r="E35" s="23">
        <v>7</v>
      </c>
      <c r="F35" s="45">
        <v>9</v>
      </c>
      <c r="G35" s="45">
        <v>9</v>
      </c>
      <c r="H35" s="45">
        <v>9</v>
      </c>
      <c r="I35" s="45">
        <v>8</v>
      </c>
      <c r="J35" s="46">
        <f t="shared" si="0"/>
        <v>8.1666666666666661</v>
      </c>
      <c r="K35" s="35">
        <v>1</v>
      </c>
      <c r="L35" s="35">
        <v>0</v>
      </c>
      <c r="M35" s="155">
        <f t="shared" si="1"/>
        <v>0.97499999999999998</v>
      </c>
      <c r="N35" s="8"/>
    </row>
    <row r="36" spans="1:14" ht="19.5" customHeight="1" x14ac:dyDescent="0.25">
      <c r="A36" s="22">
        <v>31</v>
      </c>
      <c r="B36" s="61">
        <f>DATOS!C38</f>
        <v>0</v>
      </c>
      <c r="C36" s="62">
        <f>DATOS!D38</f>
        <v>0</v>
      </c>
      <c r="D36" s="25">
        <v>6</v>
      </c>
      <c r="E36" s="23">
        <v>6</v>
      </c>
      <c r="F36" s="45">
        <v>9</v>
      </c>
      <c r="G36" s="45">
        <v>8</v>
      </c>
      <c r="H36" s="45">
        <v>9</v>
      </c>
      <c r="I36" s="45">
        <v>8</v>
      </c>
      <c r="J36" s="46">
        <f t="shared" si="0"/>
        <v>7.666666666666667</v>
      </c>
      <c r="K36" s="35">
        <v>0</v>
      </c>
      <c r="L36" s="35">
        <v>0</v>
      </c>
      <c r="M36" s="155">
        <f t="shared" si="1"/>
        <v>1</v>
      </c>
      <c r="N36" s="8"/>
    </row>
    <row r="37" spans="1:14" ht="19.5" customHeight="1" x14ac:dyDescent="0.25">
      <c r="A37" s="22">
        <v>32</v>
      </c>
      <c r="B37" s="61">
        <f>DATOS!C39</f>
        <v>0</v>
      </c>
      <c r="C37" s="62">
        <f>DATOS!D39</f>
        <v>0</v>
      </c>
      <c r="D37" s="25">
        <v>7</v>
      </c>
      <c r="E37" s="23">
        <v>7</v>
      </c>
      <c r="F37" s="45">
        <v>9</v>
      </c>
      <c r="G37" s="45">
        <v>9</v>
      </c>
      <c r="H37" s="45">
        <v>8</v>
      </c>
      <c r="I37" s="45">
        <v>8</v>
      </c>
      <c r="J37" s="46">
        <f t="shared" si="0"/>
        <v>8</v>
      </c>
      <c r="K37" s="35">
        <v>1</v>
      </c>
      <c r="L37" s="35">
        <v>1</v>
      </c>
      <c r="M37" s="155">
        <f t="shared" si="1"/>
        <v>0.95</v>
      </c>
      <c r="N37" s="8"/>
    </row>
    <row r="38" spans="1:14" ht="19.5" customHeight="1" x14ac:dyDescent="0.25">
      <c r="A38" s="22">
        <v>33</v>
      </c>
      <c r="B38" s="61">
        <f>DATOS!C40</f>
        <v>0</v>
      </c>
      <c r="C38" s="62">
        <f>DATOS!D40</f>
        <v>0</v>
      </c>
      <c r="D38" s="25">
        <v>6</v>
      </c>
      <c r="E38" s="23">
        <v>6</v>
      </c>
      <c r="F38" s="45">
        <v>8</v>
      </c>
      <c r="G38" s="45">
        <v>8</v>
      </c>
      <c r="H38" s="45">
        <v>9</v>
      </c>
      <c r="I38" s="45">
        <v>8</v>
      </c>
      <c r="J38" s="46">
        <f t="shared" si="0"/>
        <v>7.5</v>
      </c>
      <c r="K38" s="35">
        <v>0</v>
      </c>
      <c r="L38" s="35">
        <v>0</v>
      </c>
      <c r="M38" s="155">
        <f t="shared" si="1"/>
        <v>1</v>
      </c>
      <c r="N38" s="8"/>
    </row>
    <row r="39" spans="1:14" ht="19.5" customHeight="1" x14ac:dyDescent="0.25">
      <c r="A39" s="22">
        <v>34</v>
      </c>
      <c r="B39" s="61">
        <f>DATOS!C41</f>
        <v>0</v>
      </c>
      <c r="C39" s="62">
        <f>DATOS!D41</f>
        <v>0</v>
      </c>
      <c r="D39" s="25">
        <v>8</v>
      </c>
      <c r="E39" s="23">
        <v>8</v>
      </c>
      <c r="F39" s="45">
        <v>8</v>
      </c>
      <c r="G39" s="45">
        <v>9</v>
      </c>
      <c r="H39" s="45">
        <v>9</v>
      </c>
      <c r="I39" s="45">
        <v>8</v>
      </c>
      <c r="J39" s="46">
        <f t="shared" si="0"/>
        <v>8.3333333333333339</v>
      </c>
      <c r="K39" s="35">
        <v>0</v>
      </c>
      <c r="L39" s="35">
        <v>0</v>
      </c>
      <c r="M39" s="155">
        <f t="shared" si="1"/>
        <v>1</v>
      </c>
      <c r="N39" s="8"/>
    </row>
    <row r="40" spans="1:14" ht="19.5" customHeight="1" x14ac:dyDescent="0.25">
      <c r="A40" s="22">
        <v>35</v>
      </c>
      <c r="B40" s="61">
        <f>DATOS!C42</f>
        <v>0</v>
      </c>
      <c r="C40" s="62">
        <f>DATOS!D42</f>
        <v>0</v>
      </c>
      <c r="D40" s="25">
        <v>8</v>
      </c>
      <c r="E40" s="23">
        <v>8</v>
      </c>
      <c r="F40" s="45">
        <v>8</v>
      </c>
      <c r="G40" s="45">
        <v>8</v>
      </c>
      <c r="H40" s="45">
        <v>9</v>
      </c>
      <c r="I40" s="45">
        <v>9</v>
      </c>
      <c r="J40" s="46">
        <f t="shared" si="0"/>
        <v>8.3333333333333339</v>
      </c>
      <c r="K40" s="35">
        <v>0</v>
      </c>
      <c r="L40" s="35">
        <v>3</v>
      </c>
      <c r="M40" s="155">
        <f t="shared" si="1"/>
        <v>0.92500000000000004</v>
      </c>
      <c r="N40" s="8"/>
    </row>
    <row r="41" spans="1:14" ht="19.5" customHeight="1" x14ac:dyDescent="0.25">
      <c r="A41" s="24">
        <v>36</v>
      </c>
      <c r="B41" s="61">
        <f>DATOS!C43</f>
        <v>0</v>
      </c>
      <c r="C41" s="62">
        <f>DATOS!D43</f>
        <v>0</v>
      </c>
      <c r="D41" s="25">
        <v>7</v>
      </c>
      <c r="E41" s="23">
        <v>7</v>
      </c>
      <c r="F41" s="45">
        <v>8</v>
      </c>
      <c r="G41" s="45">
        <v>9</v>
      </c>
      <c r="H41" s="45">
        <v>8</v>
      </c>
      <c r="I41" s="45">
        <v>8</v>
      </c>
      <c r="J41" s="46">
        <f t="shared" si="0"/>
        <v>7.833333333333333</v>
      </c>
      <c r="K41" s="35">
        <v>0</v>
      </c>
      <c r="L41" s="35">
        <v>0</v>
      </c>
      <c r="M41" s="155">
        <f t="shared" si="1"/>
        <v>1</v>
      </c>
      <c r="N41" s="8"/>
    </row>
    <row r="42" spans="1:14" ht="19.5" customHeight="1" x14ac:dyDescent="0.25">
      <c r="A42" s="24">
        <v>37</v>
      </c>
      <c r="B42" s="61">
        <f>DATOS!C44</f>
        <v>0</v>
      </c>
      <c r="C42" s="62">
        <f>DATOS!D44</f>
        <v>0</v>
      </c>
      <c r="D42" s="25">
        <v>7</v>
      </c>
      <c r="E42" s="23">
        <v>7</v>
      </c>
      <c r="F42" s="45">
        <v>7</v>
      </c>
      <c r="G42" s="45">
        <v>8</v>
      </c>
      <c r="H42" s="45">
        <v>9</v>
      </c>
      <c r="I42" s="45">
        <v>8</v>
      </c>
      <c r="J42" s="46">
        <f t="shared" si="0"/>
        <v>7.666666666666667</v>
      </c>
      <c r="K42" s="35">
        <v>2</v>
      </c>
      <c r="L42" s="35">
        <v>0</v>
      </c>
      <c r="M42" s="155">
        <f t="shared" si="1"/>
        <v>0.95</v>
      </c>
      <c r="N42" s="8"/>
    </row>
    <row r="43" spans="1:14" ht="19.5" customHeight="1" x14ac:dyDescent="0.25">
      <c r="A43" s="24">
        <v>38</v>
      </c>
      <c r="B43" s="61">
        <f>DATOS!C45</f>
        <v>0</v>
      </c>
      <c r="C43" s="62">
        <f>DATOS!D45</f>
        <v>0</v>
      </c>
      <c r="D43" s="25">
        <v>8</v>
      </c>
      <c r="E43" s="23">
        <v>8</v>
      </c>
      <c r="F43" s="45">
        <v>8</v>
      </c>
      <c r="G43" s="45">
        <v>8</v>
      </c>
      <c r="H43" s="45">
        <v>8</v>
      </c>
      <c r="I43" s="45">
        <v>9</v>
      </c>
      <c r="J43" s="46">
        <f t="shared" si="0"/>
        <v>8.1666666666666661</v>
      </c>
      <c r="K43" s="35">
        <v>5</v>
      </c>
      <c r="L43" s="35">
        <v>5</v>
      </c>
      <c r="M43" s="155">
        <f t="shared" si="1"/>
        <v>0.75</v>
      </c>
      <c r="N43" s="8"/>
    </row>
    <row r="44" spans="1:14" ht="19.5" customHeight="1" x14ac:dyDescent="0.25">
      <c r="A44" s="24">
        <v>39</v>
      </c>
      <c r="B44" s="61">
        <f>DATOS!C46</f>
        <v>0</v>
      </c>
      <c r="C44" s="62">
        <f>DATOS!D46</f>
        <v>0</v>
      </c>
      <c r="D44" s="25">
        <v>9</v>
      </c>
      <c r="E44" s="23">
        <v>8</v>
      </c>
      <c r="F44" s="45">
        <v>7</v>
      </c>
      <c r="G44" s="45">
        <v>8</v>
      </c>
      <c r="H44" s="45">
        <v>8</v>
      </c>
      <c r="I44" s="45">
        <v>8</v>
      </c>
      <c r="J44" s="46">
        <f t="shared" si="0"/>
        <v>8</v>
      </c>
      <c r="K44" s="35">
        <v>5</v>
      </c>
      <c r="L44" s="35">
        <v>4</v>
      </c>
      <c r="M44" s="155">
        <f t="shared" si="1"/>
        <v>0.77500000000000002</v>
      </c>
      <c r="N44" s="8"/>
    </row>
    <row r="45" spans="1:14" ht="19.5" customHeight="1" x14ac:dyDescent="0.25">
      <c r="A45" s="24">
        <v>40</v>
      </c>
      <c r="B45" s="61">
        <f>DATOS!C47</f>
        <v>0</v>
      </c>
      <c r="C45" s="62">
        <f>DATOS!D47</f>
        <v>0</v>
      </c>
      <c r="D45" s="25">
        <v>7</v>
      </c>
      <c r="E45" s="23">
        <v>8</v>
      </c>
      <c r="F45" s="45">
        <v>8</v>
      </c>
      <c r="G45" s="45">
        <v>8</v>
      </c>
      <c r="H45" s="45">
        <v>9</v>
      </c>
      <c r="I45" s="45">
        <v>9</v>
      </c>
      <c r="J45" s="46">
        <f t="shared" si="0"/>
        <v>8.1666666666666661</v>
      </c>
      <c r="K45" s="35">
        <v>1</v>
      </c>
      <c r="L45" s="35">
        <v>2</v>
      </c>
      <c r="M45" s="155">
        <f t="shared" si="1"/>
        <v>0.92500000000000004</v>
      </c>
      <c r="N45" s="8"/>
    </row>
    <row r="46" spans="1:14" x14ac:dyDescent="0.25">
      <c r="A46" s="27"/>
      <c r="B46" s="8" t="s">
        <v>24</v>
      </c>
      <c r="C46" s="8" t="str">
        <f>DATOS!D5</f>
        <v>LUIS GILBERTO GRANADOS LARA</v>
      </c>
      <c r="D46" s="27"/>
      <c r="E46" s="27"/>
      <c r="F46" s="28"/>
      <c r="G46" s="29"/>
      <c r="H46" s="29"/>
      <c r="I46" s="29"/>
      <c r="J46" s="8"/>
      <c r="K46" s="37"/>
      <c r="L46" s="37"/>
      <c r="M46" s="49"/>
      <c r="N46" s="8"/>
    </row>
    <row r="47" spans="1:14" ht="15.75" customHeight="1" x14ac:dyDescent="0.25">
      <c r="A47" s="27"/>
      <c r="B47" s="8"/>
      <c r="C47" s="8"/>
      <c r="D47" s="210" t="s">
        <v>16</v>
      </c>
      <c r="E47" s="210"/>
      <c r="F47" s="210"/>
      <c r="G47" s="210"/>
      <c r="H47" s="210"/>
      <c r="I47" s="210"/>
      <c r="J47" s="210"/>
      <c r="K47" s="211" t="s">
        <v>18</v>
      </c>
      <c r="L47" s="211"/>
      <c r="M47" s="49" t="s">
        <v>17</v>
      </c>
      <c r="N47" s="8"/>
    </row>
    <row r="48" spans="1:14" ht="15.75" x14ac:dyDescent="0.25">
      <c r="A48" s="27"/>
      <c r="B48" s="31"/>
      <c r="C48" s="32" t="s">
        <v>15</v>
      </c>
      <c r="D48" s="41">
        <f t="shared" ref="D48:M48" si="2">AVERAGE(D6:D45)</f>
        <v>6.75</v>
      </c>
      <c r="E48" s="41">
        <f t="shared" si="2"/>
        <v>6.6749999999999998</v>
      </c>
      <c r="F48" s="41">
        <f t="shared" si="2"/>
        <v>8.75</v>
      </c>
      <c r="G48" s="41">
        <f t="shared" si="2"/>
        <v>8.4499999999999993</v>
      </c>
      <c r="H48" s="41">
        <f t="shared" si="2"/>
        <v>8.7750000000000004</v>
      </c>
      <c r="I48" s="41">
        <f t="shared" si="2"/>
        <v>8.7750000000000004</v>
      </c>
      <c r="J48" s="41">
        <f t="shared" si="2"/>
        <v>8.029166666666665</v>
      </c>
      <c r="K48" s="41">
        <f t="shared" si="2"/>
        <v>0.7</v>
      </c>
      <c r="L48" s="41">
        <f t="shared" si="2"/>
        <v>0.95</v>
      </c>
      <c r="M48" s="42">
        <f t="shared" si="2"/>
        <v>0.95874999999999999</v>
      </c>
      <c r="N48" s="8"/>
    </row>
    <row r="49" spans="1:14" x14ac:dyDescent="0.25">
      <c r="A49" s="27"/>
      <c r="B49" s="63"/>
      <c r="C49" s="8"/>
      <c r="D49" s="27"/>
      <c r="E49" s="27"/>
      <c r="F49" s="30"/>
      <c r="G49" s="29"/>
      <c r="H49" s="29"/>
      <c r="I49" s="29"/>
      <c r="J49" s="8"/>
      <c r="K49" s="37"/>
      <c r="L49" s="37"/>
      <c r="M49" s="8"/>
      <c r="N49" s="8"/>
    </row>
    <row r="50" spans="1:14" x14ac:dyDescent="0.25">
      <c r="A50" s="27"/>
      <c r="B50" s="63"/>
      <c r="C50" s="64"/>
      <c r="D50" s="27"/>
      <c r="E50" s="27"/>
      <c r="F50" s="30"/>
      <c r="G50" s="29"/>
      <c r="H50" s="29"/>
      <c r="I50" s="29"/>
      <c r="J50" s="8"/>
      <c r="K50" s="37"/>
      <c r="L50" s="37"/>
      <c r="M50" s="8"/>
      <c r="N50" s="8"/>
    </row>
    <row r="51" spans="1:14" ht="15.75" customHeight="1" x14ac:dyDescent="0.25">
      <c r="A51" s="2"/>
      <c r="B51" s="1"/>
      <c r="C51" s="3"/>
      <c r="D51" s="2"/>
      <c r="E51" s="2"/>
      <c r="F51" s="9"/>
      <c r="G51" s="7"/>
      <c r="H51" s="7"/>
      <c r="I51" s="7"/>
    </row>
    <row r="52" spans="1:14" x14ac:dyDescent="0.25">
      <c r="B52" s="6" t="s">
        <v>28</v>
      </c>
    </row>
  </sheetData>
  <mergeCells count="4">
    <mergeCell ref="A1:N1"/>
    <mergeCell ref="C2:F2"/>
    <mergeCell ref="D47:J47"/>
    <mergeCell ref="K47:L47"/>
  </mergeCells>
  <conditionalFormatting sqref="F6:F46 B2 C3 F49:F1048576">
    <cfRule type="cellIs" dxfId="14" priority="5" operator="equal">
      <formula>"H"</formula>
    </cfRule>
    <cfRule type="cellIs" dxfId="13" priority="6" operator="equal">
      <formula>"M"</formula>
    </cfRule>
  </conditionalFormatting>
  <conditionalFormatting sqref="M6:M45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6:J45">
    <cfRule type="cellIs" dxfId="12" priority="3" operator="lessThanOrEqual">
      <formula>6</formula>
    </cfRule>
  </conditionalFormatting>
  <conditionalFormatting sqref="A1">
    <cfRule type="cellIs" dxfId="11" priority="1" operator="equal">
      <formula>"H"</formula>
    </cfRule>
    <cfRule type="cellIs" dxfId="10" priority="2" operator="equal">
      <formula>"M"</formula>
    </cfRule>
  </conditionalFormatting>
  <printOptions horizontalCentered="1" verticalCentered="1"/>
  <pageMargins left="0.27559055118110237" right="0.70866141732283472" top="0.31496062992125984" bottom="0.19685039370078741" header="0.31496062992125984" footer="0.19685039370078741"/>
  <pageSetup scale="74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zoomScale="85" zoomScaleNormal="85" zoomScaleSheetLayoutView="100" zoomScalePageLayoutView="85" workbookViewId="0">
      <selection activeCell="F52" sqref="F52"/>
    </sheetView>
  </sheetViews>
  <sheetFormatPr baseColWidth="10" defaultRowHeight="15" x14ac:dyDescent="0.25"/>
  <cols>
    <col min="1" max="1" width="3" style="1" customWidth="1"/>
    <col min="2" max="2" width="21.5703125" style="4" customWidth="1"/>
    <col min="3" max="3" width="28.7109375" style="1" customWidth="1"/>
    <col min="4" max="9" width="4.85546875" style="1" customWidth="1"/>
    <col min="10" max="10" width="5.42578125" style="1" customWidth="1"/>
    <col min="11" max="11" width="5.140625" style="14" customWidth="1"/>
    <col min="12" max="12" width="6.42578125" style="1" customWidth="1"/>
    <col min="13" max="16384" width="11.42578125" style="1"/>
  </cols>
  <sheetData>
    <row r="1" spans="1:14" ht="23.25" x14ac:dyDescent="0.25">
      <c r="A1" s="202" t="s">
        <v>56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</row>
    <row r="2" spans="1:14" ht="16.5" customHeight="1" x14ac:dyDescent="0.25">
      <c r="A2" s="135"/>
      <c r="B2" s="185" t="s">
        <v>23</v>
      </c>
      <c r="C2" s="212" t="str">
        <f>DATOS!D3</f>
        <v>CONSTITUCIÓN</v>
      </c>
      <c r="D2" s="212"/>
      <c r="E2" s="212"/>
      <c r="F2" s="212"/>
      <c r="G2" s="186" t="str">
        <f>DATOS!C2</f>
        <v xml:space="preserve">SEGUNDO  GRADO </v>
      </c>
      <c r="H2" s="134"/>
      <c r="I2" s="170"/>
      <c r="J2" s="134"/>
      <c r="K2" s="187" t="s">
        <v>25</v>
      </c>
      <c r="L2" s="134"/>
      <c r="M2" s="188" t="str">
        <f>DATOS!D4</f>
        <v>2° A</v>
      </c>
      <c r="N2" s="170"/>
    </row>
    <row r="3" spans="1:14" ht="15" customHeight="1" x14ac:dyDescent="0.25">
      <c r="A3" s="135"/>
      <c r="B3" s="189"/>
      <c r="C3" s="170"/>
      <c r="D3" s="190"/>
      <c r="E3" s="134"/>
      <c r="F3" s="134"/>
      <c r="G3" s="191"/>
      <c r="H3" s="191"/>
      <c r="I3" s="192"/>
      <c r="J3" s="134"/>
      <c r="K3" s="193"/>
      <c r="L3" s="134"/>
      <c r="M3" s="134"/>
      <c r="N3" s="170"/>
    </row>
    <row r="4" spans="1:14" ht="18" customHeight="1" x14ac:dyDescent="0.25">
      <c r="A4" s="140"/>
      <c r="B4" s="194"/>
      <c r="C4" s="195" t="s">
        <v>34</v>
      </c>
      <c r="D4" s="196"/>
      <c r="E4" s="196"/>
      <c r="F4" s="197"/>
      <c r="G4" s="134"/>
      <c r="H4" s="134"/>
      <c r="I4" s="198"/>
      <c r="J4" s="134"/>
      <c r="K4" s="199"/>
      <c r="L4" s="134"/>
      <c r="M4" s="134"/>
      <c r="N4" s="170"/>
    </row>
    <row r="5" spans="1:14" s="11" customFormat="1" ht="76.5" customHeight="1" x14ac:dyDescent="0.25">
      <c r="A5" s="10" t="s">
        <v>0</v>
      </c>
      <c r="B5" s="12" t="s">
        <v>2</v>
      </c>
      <c r="C5" s="13" t="s">
        <v>1</v>
      </c>
      <c r="D5" s="20" t="s">
        <v>3</v>
      </c>
      <c r="E5" s="20" t="s">
        <v>4</v>
      </c>
      <c r="F5" s="66" t="s">
        <v>12</v>
      </c>
      <c r="G5" s="20" t="s">
        <v>5</v>
      </c>
      <c r="H5" s="20" t="s">
        <v>6</v>
      </c>
      <c r="I5" s="20" t="s">
        <v>7</v>
      </c>
      <c r="J5" s="44" t="s">
        <v>8</v>
      </c>
      <c r="K5" s="67" t="s">
        <v>43</v>
      </c>
      <c r="L5" s="43" t="s">
        <v>44</v>
      </c>
      <c r="M5" s="21"/>
    </row>
    <row r="6" spans="1:14" ht="19.5" customHeight="1" x14ac:dyDescent="0.25">
      <c r="A6" s="22">
        <v>1</v>
      </c>
      <c r="B6" s="61">
        <f>DATOS!C8</f>
        <v>0</v>
      </c>
      <c r="C6" s="62">
        <f>DATOS!D8</f>
        <v>0</v>
      </c>
      <c r="D6" s="23">
        <f>AVERAGE('BIM 1'!D6,'BIM 2'!D6,'BIM 3'!D6,'BIM 4 '!D6,'BIM 5'!D6)</f>
        <v>7.2</v>
      </c>
      <c r="E6" s="23">
        <f>AVERAGE('BIM 1'!E6,'BIM 2'!E6,'BIM 3'!E6,'BIM 4 '!E6,'BIM 5'!E6)</f>
        <v>7.4</v>
      </c>
      <c r="F6" s="45">
        <f>AVERAGE('BIM 1'!F6,'BIM 2'!F6,'BIM 3'!F6,'BIM 4 '!F6,'BIM 5'!F6)</f>
        <v>8</v>
      </c>
      <c r="G6" s="45">
        <f>AVERAGE('BIM 1'!G6,'BIM 2'!G6,'BIM 3'!G6,'BIM 4 '!G6,'BIM 5'!G6)</f>
        <v>7.8</v>
      </c>
      <c r="H6" s="45">
        <f>AVERAGE('BIM 1'!H6,'BIM 2'!H6,'BIM 3'!H6,'BIM 4 '!H6,'BIM 5'!H6)</f>
        <v>7.8</v>
      </c>
      <c r="I6" s="45">
        <f>AVERAGE('BIM 1'!I6,'BIM 2'!I6,'BIM 3'!I6,'BIM 4 '!I6,'BIM 5'!I6)</f>
        <v>8.4</v>
      </c>
      <c r="J6" s="46">
        <f>AVERAGE(D6:I6)</f>
        <v>7.7666666666666666</v>
      </c>
      <c r="K6" s="168">
        <f>SUM('BIM 1'!K6+'BIM 1'!L6+'BIM 2'!K6+'BIM 2'!L6+'BIM 3'!K6+'BIM 3'!L6+'BIM 4 '!K6+'BIM 4 '!L6+'BIM 5'!K6+'BIM 5'!L6)</f>
        <v>17</v>
      </c>
      <c r="L6" s="155">
        <f>AVERAGE('BIM 1'!M6,'BIM 2'!M6,'BIM 3'!M6,'BIM 4 '!M6,'BIM 5'!M6)</f>
        <v>0.91500000000000004</v>
      </c>
      <c r="M6" s="8"/>
    </row>
    <row r="7" spans="1:14" ht="19.5" customHeight="1" x14ac:dyDescent="0.25">
      <c r="A7" s="22">
        <v>2</v>
      </c>
      <c r="B7" s="61">
        <f>DATOS!C9</f>
        <v>0</v>
      </c>
      <c r="C7" s="62">
        <f>DATOS!D9</f>
        <v>0</v>
      </c>
      <c r="D7" s="23">
        <f>AVERAGE('BIM 1'!D7,'BIM 2'!D7,'BIM 3'!D7,'BIM 4 '!D7,'BIM 5'!D7)</f>
        <v>8</v>
      </c>
      <c r="E7" s="23">
        <f>AVERAGE('BIM 1'!E7,'BIM 2'!E7,'BIM 3'!E7,'BIM 4 '!E7,'BIM 5'!E7)</f>
        <v>7.2</v>
      </c>
      <c r="F7" s="45">
        <f>AVERAGE('BIM 1'!F7,'BIM 2'!F7,'BIM 3'!F7,'BIM 4 '!F7,'BIM 5'!F7)</f>
        <v>7.8</v>
      </c>
      <c r="G7" s="45">
        <f>AVERAGE('BIM 1'!G7,'BIM 2'!G7,'BIM 3'!G7,'BIM 4 '!G7,'BIM 5'!G7)</f>
        <v>8.4</v>
      </c>
      <c r="H7" s="45">
        <f>AVERAGE('BIM 1'!H7,'BIM 2'!H7,'BIM 3'!H7,'BIM 4 '!H7,'BIM 5'!H7)</f>
        <v>8</v>
      </c>
      <c r="I7" s="45">
        <f>AVERAGE('BIM 1'!I7,'BIM 2'!I7,'BIM 3'!I7,'BIM 4 '!I7,'BIM 5'!I7)</f>
        <v>8</v>
      </c>
      <c r="J7" s="46">
        <f t="shared" ref="J7:J45" si="0">AVERAGE(D7:I7)</f>
        <v>7.8999999999999995</v>
      </c>
      <c r="K7" s="168">
        <f>SUM('BIM 1'!K7+'BIM 1'!L7+'BIM 2'!K7+'BIM 2'!L7+'BIM 3'!K7+'BIM 3'!L7+'BIM 4 '!K7+'BIM 4 '!L7+'BIM 5'!K7+'BIM 5'!L7)</f>
        <v>0</v>
      </c>
      <c r="L7" s="155">
        <f>AVERAGE('BIM 1'!M7,'BIM 2'!M7,'BIM 3'!M7,'BIM 4 '!M7,'BIM 5'!M7)</f>
        <v>1</v>
      </c>
      <c r="M7" s="8"/>
    </row>
    <row r="8" spans="1:14" ht="19.5" customHeight="1" x14ac:dyDescent="0.25">
      <c r="A8" s="22">
        <v>3</v>
      </c>
      <c r="B8" s="61">
        <f>DATOS!C10</f>
        <v>0</v>
      </c>
      <c r="C8" s="62">
        <f>DATOS!D10</f>
        <v>0</v>
      </c>
      <c r="D8" s="23">
        <f>AVERAGE('BIM 1'!D8,'BIM 2'!D8,'BIM 3'!D8,'BIM 4 '!D8,'BIM 5'!D8)</f>
        <v>8.1999999999999993</v>
      </c>
      <c r="E8" s="23">
        <f>AVERAGE('BIM 1'!E8,'BIM 2'!E8,'BIM 3'!E8,'BIM 4 '!E8,'BIM 5'!E8)</f>
        <v>8</v>
      </c>
      <c r="F8" s="45">
        <f>AVERAGE('BIM 1'!F8,'BIM 2'!F8,'BIM 3'!F8,'BIM 4 '!F8,'BIM 5'!F8)</f>
        <v>8.8000000000000007</v>
      </c>
      <c r="G8" s="45">
        <f>AVERAGE('BIM 1'!G8,'BIM 2'!G8,'BIM 3'!G8,'BIM 4 '!G8,'BIM 5'!G8)</f>
        <v>8.6</v>
      </c>
      <c r="H8" s="45">
        <f>AVERAGE('BIM 1'!H8,'BIM 2'!H8,'BIM 3'!H8,'BIM 4 '!H8,'BIM 5'!H8)</f>
        <v>9</v>
      </c>
      <c r="I8" s="45">
        <f>AVERAGE('BIM 1'!I8,'BIM 2'!I8,'BIM 3'!I8,'BIM 4 '!I8,'BIM 5'!I8)</f>
        <v>9</v>
      </c>
      <c r="J8" s="46">
        <f t="shared" si="0"/>
        <v>8.6</v>
      </c>
      <c r="K8" s="168">
        <f>SUM('BIM 1'!K8+'BIM 1'!L8+'BIM 2'!K8+'BIM 2'!L8+'BIM 3'!K8+'BIM 3'!L8+'BIM 4 '!K8+'BIM 4 '!L8+'BIM 5'!K8+'BIM 5'!L8)</f>
        <v>0</v>
      </c>
      <c r="L8" s="155">
        <f>AVERAGE('BIM 1'!M8,'BIM 2'!M8,'BIM 3'!M8,'BIM 4 '!M8,'BIM 5'!M8)</f>
        <v>1</v>
      </c>
      <c r="M8" s="8"/>
    </row>
    <row r="9" spans="1:14" ht="19.5" customHeight="1" x14ac:dyDescent="0.25">
      <c r="A9" s="22">
        <v>4</v>
      </c>
      <c r="B9" s="61">
        <f>DATOS!C11</f>
        <v>0</v>
      </c>
      <c r="C9" s="62">
        <f>DATOS!D11</f>
        <v>0</v>
      </c>
      <c r="D9" s="23">
        <f>AVERAGE('BIM 1'!D9,'BIM 2'!D9,'BIM 3'!D9,'BIM 4 '!D9,'BIM 5'!D9)</f>
        <v>6.6</v>
      </c>
      <c r="E9" s="23">
        <f>AVERAGE('BIM 1'!E9,'BIM 2'!E9,'BIM 3'!E9,'BIM 4 '!E9,'BIM 5'!E9)</f>
        <v>6.6</v>
      </c>
      <c r="F9" s="45">
        <f>AVERAGE('BIM 1'!F9,'BIM 2'!F9,'BIM 3'!F9,'BIM 4 '!F9,'BIM 5'!F9)</f>
        <v>7.8</v>
      </c>
      <c r="G9" s="45">
        <f>AVERAGE('BIM 1'!G9,'BIM 2'!G9,'BIM 3'!G9,'BIM 4 '!G9,'BIM 5'!G9)</f>
        <v>7.4</v>
      </c>
      <c r="H9" s="45">
        <f>AVERAGE('BIM 1'!H9,'BIM 2'!H9,'BIM 3'!H9,'BIM 4 '!H9,'BIM 5'!H9)</f>
        <v>8.8000000000000007</v>
      </c>
      <c r="I9" s="45">
        <f>AVERAGE('BIM 1'!I9,'BIM 2'!I9,'BIM 3'!I9,'BIM 4 '!I9,'BIM 5'!I9)</f>
        <v>8</v>
      </c>
      <c r="J9" s="46">
        <f t="shared" si="0"/>
        <v>7.5333333333333341</v>
      </c>
      <c r="K9" s="168">
        <f>SUM('BIM 1'!K9+'BIM 1'!L9+'BIM 2'!K9+'BIM 2'!L9+'BIM 3'!K9+'BIM 3'!L9+'BIM 4 '!K9+'BIM 4 '!L9+'BIM 5'!K9+'BIM 5'!L9)</f>
        <v>0</v>
      </c>
      <c r="L9" s="155">
        <f>AVERAGE('BIM 1'!M9,'BIM 2'!M9,'BIM 3'!M9,'BIM 4 '!M9,'BIM 5'!M9)</f>
        <v>1</v>
      </c>
      <c r="M9" s="8"/>
    </row>
    <row r="10" spans="1:14" ht="19.5" customHeight="1" x14ac:dyDescent="0.25">
      <c r="A10" s="22">
        <v>5</v>
      </c>
      <c r="B10" s="61">
        <f>DATOS!C12</f>
        <v>0</v>
      </c>
      <c r="C10" s="62">
        <f>DATOS!D12</f>
        <v>0</v>
      </c>
      <c r="D10" s="23">
        <f>AVERAGE('BIM 1'!D10,'BIM 2'!D10,'BIM 3'!D10,'BIM 4 '!D10,'BIM 5'!D10)</f>
        <v>5.6</v>
      </c>
      <c r="E10" s="23">
        <f>AVERAGE('BIM 1'!E10,'BIM 2'!E10,'BIM 3'!E10,'BIM 4 '!E10,'BIM 5'!E10)</f>
        <v>6.4</v>
      </c>
      <c r="F10" s="45">
        <f>AVERAGE('BIM 1'!F10,'BIM 2'!F10,'BIM 3'!F10,'BIM 4 '!F10,'BIM 5'!F10)</f>
        <v>7</v>
      </c>
      <c r="G10" s="45">
        <f>AVERAGE('BIM 1'!G10,'BIM 2'!G10,'BIM 3'!G10,'BIM 4 '!G10,'BIM 5'!G10)</f>
        <v>6.8</v>
      </c>
      <c r="H10" s="45">
        <f>AVERAGE('BIM 1'!H10,'BIM 2'!H10,'BIM 3'!H10,'BIM 4 '!H10,'BIM 5'!H10)</f>
        <v>7.8</v>
      </c>
      <c r="I10" s="45">
        <f>AVERAGE('BIM 1'!I10,'BIM 2'!I10,'BIM 3'!I10,'BIM 4 '!I10,'BIM 5'!I10)</f>
        <v>7.4</v>
      </c>
      <c r="J10" s="46">
        <f t="shared" si="0"/>
        <v>6.833333333333333</v>
      </c>
      <c r="K10" s="168">
        <f>SUM('BIM 1'!K10+'BIM 1'!L10+'BIM 2'!K10+'BIM 2'!L10+'BIM 3'!K10+'BIM 3'!L10+'BIM 4 '!K10+'BIM 4 '!L10+'BIM 5'!K10+'BIM 5'!L10)</f>
        <v>40</v>
      </c>
      <c r="L10" s="155">
        <f>AVERAGE('BIM 1'!M10,'BIM 2'!M10,'BIM 3'!M10,'BIM 4 '!M10,'BIM 5'!M10)</f>
        <v>0.8</v>
      </c>
      <c r="M10" s="8"/>
    </row>
    <row r="11" spans="1:14" ht="19.5" customHeight="1" x14ac:dyDescent="0.25">
      <c r="A11" s="22">
        <v>6</v>
      </c>
      <c r="B11" s="61">
        <f>DATOS!C13</f>
        <v>0</v>
      </c>
      <c r="C11" s="62">
        <f>DATOS!D13</f>
        <v>0</v>
      </c>
      <c r="D11" s="23">
        <f>AVERAGE('BIM 1'!D11,'BIM 2'!D11,'BIM 3'!D11,'BIM 4 '!D11,'BIM 5'!D11)</f>
        <v>5.6</v>
      </c>
      <c r="E11" s="23">
        <f>AVERAGE('BIM 1'!E11,'BIM 2'!E11,'BIM 3'!E11,'BIM 4 '!E11,'BIM 5'!E11)</f>
        <v>6.2</v>
      </c>
      <c r="F11" s="45">
        <f>AVERAGE('BIM 1'!F11,'BIM 2'!F11,'BIM 3'!F11,'BIM 4 '!F11,'BIM 5'!F11)</f>
        <v>6.8</v>
      </c>
      <c r="G11" s="45">
        <f>AVERAGE('BIM 1'!G11,'BIM 2'!G11,'BIM 3'!G11,'BIM 4 '!G11,'BIM 5'!G11)</f>
        <v>7.2</v>
      </c>
      <c r="H11" s="45">
        <f>AVERAGE('BIM 1'!H11,'BIM 2'!H11,'BIM 3'!H11,'BIM 4 '!H11,'BIM 5'!H11)</f>
        <v>8.8000000000000007</v>
      </c>
      <c r="I11" s="45">
        <f>AVERAGE('BIM 1'!I11,'BIM 2'!I11,'BIM 3'!I11,'BIM 4 '!I11,'BIM 5'!I11)</f>
        <v>7.2</v>
      </c>
      <c r="J11" s="46">
        <f t="shared" si="0"/>
        <v>6.9666666666666677</v>
      </c>
      <c r="K11" s="168">
        <f>SUM('BIM 1'!K11+'BIM 1'!L11+'BIM 2'!K11+'BIM 2'!L11+'BIM 3'!K11+'BIM 3'!L11+'BIM 4 '!K11+'BIM 4 '!L11+'BIM 5'!K11+'BIM 5'!L11)</f>
        <v>10</v>
      </c>
      <c r="L11" s="155">
        <f>AVERAGE('BIM 1'!M11,'BIM 2'!M11,'BIM 3'!M11,'BIM 4 '!M11,'BIM 5'!M11)</f>
        <v>0.95</v>
      </c>
      <c r="M11" s="8"/>
    </row>
    <row r="12" spans="1:14" ht="19.5" customHeight="1" x14ac:dyDescent="0.25">
      <c r="A12" s="22">
        <v>7</v>
      </c>
      <c r="B12" s="61">
        <f>DATOS!C14</f>
        <v>0</v>
      </c>
      <c r="C12" s="62">
        <f>DATOS!D14</f>
        <v>0</v>
      </c>
      <c r="D12" s="23">
        <f>AVERAGE('BIM 1'!D12,'BIM 2'!D12,'BIM 3'!D12,'BIM 4 '!D12,'BIM 5'!D12)</f>
        <v>6.4</v>
      </c>
      <c r="E12" s="23">
        <f>AVERAGE('BIM 1'!E12,'BIM 2'!E12,'BIM 3'!E12,'BIM 4 '!E12,'BIM 5'!E12)</f>
        <v>6.8</v>
      </c>
      <c r="F12" s="45">
        <f>AVERAGE('BIM 1'!F12,'BIM 2'!F12,'BIM 3'!F12,'BIM 4 '!F12,'BIM 5'!F12)</f>
        <v>7.8</v>
      </c>
      <c r="G12" s="45">
        <f>AVERAGE('BIM 1'!G12,'BIM 2'!G12,'BIM 3'!G12,'BIM 4 '!G12,'BIM 5'!G12)</f>
        <v>7.4</v>
      </c>
      <c r="H12" s="45">
        <f>AVERAGE('BIM 1'!H12,'BIM 2'!H12,'BIM 3'!H12,'BIM 4 '!H12,'BIM 5'!H12)</f>
        <v>9</v>
      </c>
      <c r="I12" s="45">
        <f>AVERAGE('BIM 1'!I12,'BIM 2'!I12,'BIM 3'!I12,'BIM 4 '!I12,'BIM 5'!I12)</f>
        <v>7.4</v>
      </c>
      <c r="J12" s="46">
        <f t="shared" si="0"/>
        <v>7.4666666666666659</v>
      </c>
      <c r="K12" s="168">
        <f>SUM('BIM 1'!K12+'BIM 1'!L12+'BIM 2'!K12+'BIM 2'!L12+'BIM 3'!K12+'BIM 3'!L12+'BIM 4 '!K12+'BIM 4 '!L12+'BIM 5'!K12+'BIM 5'!L12)</f>
        <v>10</v>
      </c>
      <c r="L12" s="155">
        <f>AVERAGE('BIM 1'!M12,'BIM 2'!M12,'BIM 3'!M12,'BIM 4 '!M12,'BIM 5'!M12)</f>
        <v>0.95</v>
      </c>
      <c r="M12" s="8"/>
    </row>
    <row r="13" spans="1:14" ht="19.5" customHeight="1" x14ac:dyDescent="0.25">
      <c r="A13" s="22">
        <v>8</v>
      </c>
      <c r="B13" s="61">
        <f>DATOS!C15</f>
        <v>0</v>
      </c>
      <c r="C13" s="62">
        <f>DATOS!D15</f>
        <v>0</v>
      </c>
      <c r="D13" s="23">
        <f>AVERAGE('BIM 1'!D13,'BIM 2'!D13,'BIM 3'!D13,'BIM 4 '!D13,'BIM 5'!D13)</f>
        <v>5.6</v>
      </c>
      <c r="E13" s="23">
        <f>AVERAGE('BIM 1'!E13,'BIM 2'!E13,'BIM 3'!E13,'BIM 4 '!E13,'BIM 5'!E13)</f>
        <v>6.2</v>
      </c>
      <c r="F13" s="45">
        <f>AVERAGE('BIM 1'!F13,'BIM 2'!F13,'BIM 3'!F13,'BIM 4 '!F13,'BIM 5'!F13)</f>
        <v>7</v>
      </c>
      <c r="G13" s="45">
        <f>AVERAGE('BIM 1'!G13,'BIM 2'!G13,'BIM 3'!G13,'BIM 4 '!G13,'BIM 5'!G13)</f>
        <v>7.4</v>
      </c>
      <c r="H13" s="45">
        <f>AVERAGE('BIM 1'!H13,'BIM 2'!H13,'BIM 3'!H13,'BIM 4 '!H13,'BIM 5'!H13)</f>
        <v>8</v>
      </c>
      <c r="I13" s="45">
        <f>AVERAGE('BIM 1'!I13,'BIM 2'!I13,'BIM 3'!I13,'BIM 4 '!I13,'BIM 5'!I13)</f>
        <v>7.2</v>
      </c>
      <c r="J13" s="46">
        <f t="shared" si="0"/>
        <v>6.9000000000000012</v>
      </c>
      <c r="K13" s="168">
        <f>SUM('BIM 1'!K13+'BIM 1'!L13+'BIM 2'!K13+'BIM 2'!L13+'BIM 3'!K13+'BIM 3'!L13+'BIM 4 '!K13+'BIM 4 '!L13+'BIM 5'!K13+'BIM 5'!L13)</f>
        <v>5</v>
      </c>
      <c r="L13" s="155">
        <f>AVERAGE('BIM 1'!M13,'BIM 2'!M13,'BIM 3'!M13,'BIM 4 '!M13,'BIM 5'!M13)</f>
        <v>0.97499999999999998</v>
      </c>
      <c r="M13" s="8"/>
    </row>
    <row r="14" spans="1:14" ht="19.5" customHeight="1" x14ac:dyDescent="0.25">
      <c r="A14" s="22">
        <v>9</v>
      </c>
      <c r="B14" s="61">
        <f>DATOS!C16</f>
        <v>0</v>
      </c>
      <c r="C14" s="62">
        <f>DATOS!D16</f>
        <v>0</v>
      </c>
      <c r="D14" s="23">
        <f>AVERAGE('BIM 1'!D14,'BIM 2'!D14,'BIM 3'!D14,'BIM 4 '!D14,'BIM 5'!D14)</f>
        <v>5.6</v>
      </c>
      <c r="E14" s="23">
        <f>AVERAGE('BIM 1'!E14,'BIM 2'!E14,'BIM 3'!E14,'BIM 4 '!E14,'BIM 5'!E14)</f>
        <v>5.6</v>
      </c>
      <c r="F14" s="45">
        <f>AVERAGE('BIM 1'!F14,'BIM 2'!F14,'BIM 3'!F14,'BIM 4 '!F14,'BIM 5'!F14)</f>
        <v>7.2</v>
      </c>
      <c r="G14" s="45">
        <f>AVERAGE('BIM 1'!G14,'BIM 2'!G14,'BIM 3'!G14,'BIM 4 '!G14,'BIM 5'!G14)</f>
        <v>6.8</v>
      </c>
      <c r="H14" s="45">
        <f>AVERAGE('BIM 1'!H14,'BIM 2'!H14,'BIM 3'!H14,'BIM 4 '!H14,'BIM 5'!H14)</f>
        <v>7</v>
      </c>
      <c r="I14" s="45">
        <f>AVERAGE('BIM 1'!I14,'BIM 2'!I14,'BIM 3'!I14,'BIM 4 '!I14,'BIM 5'!I14)</f>
        <v>7.4</v>
      </c>
      <c r="J14" s="46">
        <f t="shared" si="0"/>
        <v>6.6000000000000005</v>
      </c>
      <c r="K14" s="168">
        <f>SUM('BIM 1'!K14+'BIM 1'!L14+'BIM 2'!K14+'BIM 2'!L14+'BIM 3'!K14+'BIM 3'!L14+'BIM 4 '!K14+'BIM 4 '!L14+'BIM 5'!K14+'BIM 5'!L14)</f>
        <v>10</v>
      </c>
      <c r="L14" s="155">
        <f>AVERAGE('BIM 1'!M14,'BIM 2'!M14,'BIM 3'!M14,'BIM 4 '!M14,'BIM 5'!M14)</f>
        <v>0.95</v>
      </c>
      <c r="M14" s="8"/>
    </row>
    <row r="15" spans="1:14" ht="19.5" customHeight="1" x14ac:dyDescent="0.25">
      <c r="A15" s="22">
        <v>10</v>
      </c>
      <c r="B15" s="61">
        <f>DATOS!C17</f>
        <v>0</v>
      </c>
      <c r="C15" s="62">
        <f>DATOS!D17</f>
        <v>0</v>
      </c>
      <c r="D15" s="23">
        <f>AVERAGE('BIM 1'!D15,'BIM 2'!D15,'BIM 3'!D15,'BIM 4 '!D15,'BIM 5'!D15)</f>
        <v>8</v>
      </c>
      <c r="E15" s="23">
        <f>AVERAGE('BIM 1'!E15,'BIM 2'!E15,'BIM 3'!E15,'BIM 4 '!E15,'BIM 5'!E15)</f>
        <v>8.1999999999999993</v>
      </c>
      <c r="F15" s="45">
        <f>AVERAGE('BIM 1'!F15,'BIM 2'!F15,'BIM 3'!F15,'BIM 4 '!F15,'BIM 5'!F15)</f>
        <v>8.8000000000000007</v>
      </c>
      <c r="G15" s="45">
        <f>AVERAGE('BIM 1'!G15,'BIM 2'!G15,'BIM 3'!G15,'BIM 4 '!G15,'BIM 5'!G15)</f>
        <v>9</v>
      </c>
      <c r="H15" s="45">
        <f>AVERAGE('BIM 1'!H15,'BIM 2'!H15,'BIM 3'!H15,'BIM 4 '!H15,'BIM 5'!H15)</f>
        <v>9</v>
      </c>
      <c r="I15" s="45">
        <f>AVERAGE('BIM 1'!I15,'BIM 2'!I15,'BIM 3'!I15,'BIM 4 '!I15,'BIM 5'!I15)</f>
        <v>8.8000000000000007</v>
      </c>
      <c r="J15" s="46">
        <f t="shared" si="0"/>
        <v>8.6333333333333329</v>
      </c>
      <c r="K15" s="168">
        <f>SUM('BIM 1'!K15+'BIM 1'!L15+'BIM 2'!K15+'BIM 2'!L15+'BIM 3'!K15+'BIM 3'!L15+'BIM 4 '!K15+'BIM 4 '!L15+'BIM 5'!K15+'BIM 5'!L15)</f>
        <v>0</v>
      </c>
      <c r="L15" s="155">
        <f>AVERAGE('BIM 1'!M15,'BIM 2'!M15,'BIM 3'!M15,'BIM 4 '!M15,'BIM 5'!M15)</f>
        <v>1</v>
      </c>
      <c r="M15" s="8"/>
    </row>
    <row r="16" spans="1:14" ht="19.5" customHeight="1" x14ac:dyDescent="0.25">
      <c r="A16" s="22">
        <v>11</v>
      </c>
      <c r="B16" s="61">
        <f>DATOS!C18</f>
        <v>0</v>
      </c>
      <c r="C16" s="62">
        <f>DATOS!D18</f>
        <v>0</v>
      </c>
      <c r="D16" s="23">
        <f>AVERAGE('BIM 1'!D16,'BIM 2'!D16,'BIM 3'!D16,'BIM 4 '!D16,'BIM 5'!D16)</f>
        <v>7</v>
      </c>
      <c r="E16" s="23">
        <f>AVERAGE('BIM 1'!E16,'BIM 2'!E16,'BIM 3'!E16,'BIM 4 '!E16,'BIM 5'!E16)</f>
        <v>7.6</v>
      </c>
      <c r="F16" s="45">
        <f>AVERAGE('BIM 1'!F16,'BIM 2'!F16,'BIM 3'!F16,'BIM 4 '!F16,'BIM 5'!F16)</f>
        <v>8</v>
      </c>
      <c r="G16" s="45">
        <f>AVERAGE('BIM 1'!G16,'BIM 2'!G16,'BIM 3'!G16,'BIM 4 '!G16,'BIM 5'!G16)</f>
        <v>8</v>
      </c>
      <c r="H16" s="45">
        <f>AVERAGE('BIM 1'!H16,'BIM 2'!H16,'BIM 3'!H16,'BIM 4 '!H16,'BIM 5'!H16)</f>
        <v>8</v>
      </c>
      <c r="I16" s="45">
        <f>AVERAGE('BIM 1'!I16,'BIM 2'!I16,'BIM 3'!I16,'BIM 4 '!I16,'BIM 5'!I16)</f>
        <v>8.1999999999999993</v>
      </c>
      <c r="J16" s="46">
        <f t="shared" si="0"/>
        <v>7.8</v>
      </c>
      <c r="K16" s="168">
        <f>SUM('BIM 1'!K16+'BIM 1'!L16+'BIM 2'!K16+'BIM 2'!L16+'BIM 3'!K16+'BIM 3'!L16+'BIM 4 '!K16+'BIM 4 '!L16+'BIM 5'!K16+'BIM 5'!L16)</f>
        <v>15</v>
      </c>
      <c r="L16" s="155">
        <f>AVERAGE('BIM 1'!M16,'BIM 2'!M16,'BIM 3'!M16,'BIM 4 '!M16,'BIM 5'!M16)</f>
        <v>0.92500000000000004</v>
      </c>
      <c r="M16" s="8"/>
    </row>
    <row r="17" spans="1:13" ht="19.5" customHeight="1" x14ac:dyDescent="0.25">
      <c r="A17" s="22">
        <v>12</v>
      </c>
      <c r="B17" s="61">
        <f>DATOS!C19</f>
        <v>0</v>
      </c>
      <c r="C17" s="62">
        <f>DATOS!D19</f>
        <v>0</v>
      </c>
      <c r="D17" s="23">
        <f>AVERAGE('BIM 1'!D17,'BIM 2'!D17,'BIM 3'!D17,'BIM 4 '!D17,'BIM 5'!D17)</f>
        <v>7</v>
      </c>
      <c r="E17" s="23">
        <f>AVERAGE('BIM 1'!E17,'BIM 2'!E17,'BIM 3'!E17,'BIM 4 '!E17,'BIM 5'!E17)</f>
        <v>7.6</v>
      </c>
      <c r="F17" s="45">
        <f>AVERAGE('BIM 1'!F17,'BIM 2'!F17,'BIM 3'!F17,'BIM 4 '!F17,'BIM 5'!F17)</f>
        <v>8.1999999999999993</v>
      </c>
      <c r="G17" s="45">
        <f>AVERAGE('BIM 1'!G17,'BIM 2'!G17,'BIM 3'!G17,'BIM 4 '!G17,'BIM 5'!G17)</f>
        <v>7.8</v>
      </c>
      <c r="H17" s="45">
        <f>AVERAGE('BIM 1'!H17,'BIM 2'!H17,'BIM 3'!H17,'BIM 4 '!H17,'BIM 5'!H17)</f>
        <v>8.4</v>
      </c>
      <c r="I17" s="45">
        <f>AVERAGE('BIM 1'!I17,'BIM 2'!I17,'BIM 3'!I17,'BIM 4 '!I17,'BIM 5'!I17)</f>
        <v>8.4</v>
      </c>
      <c r="J17" s="46">
        <f t="shared" si="0"/>
        <v>7.8999999999999995</v>
      </c>
      <c r="K17" s="168">
        <f>SUM('BIM 1'!K17+'BIM 1'!L17+'BIM 2'!K17+'BIM 2'!L17+'BIM 3'!K17+'BIM 3'!L17+'BIM 4 '!K17+'BIM 4 '!L17+'BIM 5'!K17+'BIM 5'!L17)</f>
        <v>0</v>
      </c>
      <c r="L17" s="155">
        <f>AVERAGE('BIM 1'!M17,'BIM 2'!M17,'BIM 3'!M17,'BIM 4 '!M17,'BIM 5'!M17)</f>
        <v>1</v>
      </c>
      <c r="M17" s="8"/>
    </row>
    <row r="18" spans="1:13" ht="19.5" customHeight="1" x14ac:dyDescent="0.25">
      <c r="A18" s="22">
        <v>13</v>
      </c>
      <c r="B18" s="61">
        <f>DATOS!C20</f>
        <v>0</v>
      </c>
      <c r="C18" s="62">
        <f>DATOS!D20</f>
        <v>0</v>
      </c>
      <c r="D18" s="23">
        <f>AVERAGE('BIM 1'!D18,'BIM 2'!D18,'BIM 3'!D18,'BIM 4 '!D18,'BIM 5'!D18)</f>
        <v>7</v>
      </c>
      <c r="E18" s="23">
        <f>AVERAGE('BIM 1'!E18,'BIM 2'!E18,'BIM 3'!E18,'BIM 4 '!E18,'BIM 5'!E18)</f>
        <v>8.1999999999999993</v>
      </c>
      <c r="F18" s="45">
        <f>AVERAGE('BIM 1'!F18,'BIM 2'!F18,'BIM 3'!F18,'BIM 4 '!F18,'BIM 5'!F18)</f>
        <v>8</v>
      </c>
      <c r="G18" s="45">
        <f>AVERAGE('BIM 1'!G18,'BIM 2'!G18,'BIM 3'!G18,'BIM 4 '!G18,'BIM 5'!G18)</f>
        <v>7.2</v>
      </c>
      <c r="H18" s="45">
        <f>AVERAGE('BIM 1'!H18,'BIM 2'!H18,'BIM 3'!H18,'BIM 4 '!H18,'BIM 5'!H18)</f>
        <v>8.4</v>
      </c>
      <c r="I18" s="45">
        <f>AVERAGE('BIM 1'!I18,'BIM 2'!I18,'BIM 3'!I18,'BIM 4 '!I18,'BIM 5'!I18)</f>
        <v>8.4</v>
      </c>
      <c r="J18" s="46">
        <f t="shared" si="0"/>
        <v>7.8666666666666663</v>
      </c>
      <c r="K18" s="168">
        <f>SUM('BIM 1'!K18+'BIM 1'!L18+'BIM 2'!K18+'BIM 2'!L18+'BIM 3'!K18+'BIM 3'!L18+'BIM 4 '!K18+'BIM 4 '!L18+'BIM 5'!K18+'BIM 5'!L18)</f>
        <v>0</v>
      </c>
      <c r="L18" s="155">
        <f>AVERAGE('BIM 1'!M18,'BIM 2'!M18,'BIM 3'!M18,'BIM 4 '!M18,'BIM 5'!M18)</f>
        <v>1</v>
      </c>
      <c r="M18" s="8"/>
    </row>
    <row r="19" spans="1:13" ht="19.5" customHeight="1" x14ac:dyDescent="0.25">
      <c r="A19" s="22">
        <v>14</v>
      </c>
      <c r="B19" s="61">
        <f>DATOS!C21</f>
        <v>0</v>
      </c>
      <c r="C19" s="62">
        <f>DATOS!D21</f>
        <v>0</v>
      </c>
      <c r="D19" s="23">
        <f>AVERAGE('BIM 1'!D19,'BIM 2'!D19,'BIM 3'!D19,'BIM 4 '!D19,'BIM 5'!D19)</f>
        <v>7</v>
      </c>
      <c r="E19" s="23">
        <f>AVERAGE('BIM 1'!E19,'BIM 2'!E19,'BIM 3'!E19,'BIM 4 '!E19,'BIM 5'!E19)</f>
        <v>7.6</v>
      </c>
      <c r="F19" s="45">
        <f>AVERAGE('BIM 1'!F19,'BIM 2'!F19,'BIM 3'!F19,'BIM 4 '!F19,'BIM 5'!F19)</f>
        <v>7.6</v>
      </c>
      <c r="G19" s="45">
        <f>AVERAGE('BIM 1'!G19,'BIM 2'!G19,'BIM 3'!G19,'BIM 4 '!G19,'BIM 5'!G19)</f>
        <v>7.6</v>
      </c>
      <c r="H19" s="45">
        <f>AVERAGE('BIM 1'!H19,'BIM 2'!H19,'BIM 3'!H19,'BIM 4 '!H19,'BIM 5'!H19)</f>
        <v>9</v>
      </c>
      <c r="I19" s="45">
        <f>AVERAGE('BIM 1'!I19,'BIM 2'!I19,'BIM 3'!I19,'BIM 4 '!I19,'BIM 5'!I19)</f>
        <v>8.4</v>
      </c>
      <c r="J19" s="46">
        <f t="shared" si="0"/>
        <v>7.8666666666666663</v>
      </c>
      <c r="K19" s="168">
        <f>SUM('BIM 1'!K19+'BIM 1'!L19+'BIM 2'!K19+'BIM 2'!L19+'BIM 3'!K19+'BIM 3'!L19+'BIM 4 '!K19+'BIM 4 '!L19+'BIM 5'!K19+'BIM 5'!L19)</f>
        <v>5</v>
      </c>
      <c r="L19" s="155">
        <f>AVERAGE('BIM 1'!M19,'BIM 2'!M19,'BIM 3'!M19,'BIM 4 '!M19,'BIM 5'!M19)</f>
        <v>0.97499999999999998</v>
      </c>
      <c r="M19" s="8"/>
    </row>
    <row r="20" spans="1:13" ht="19.5" customHeight="1" x14ac:dyDescent="0.25">
      <c r="A20" s="22">
        <v>15</v>
      </c>
      <c r="B20" s="61">
        <f>DATOS!C22</f>
        <v>0</v>
      </c>
      <c r="C20" s="62">
        <f>DATOS!D22</f>
        <v>0</v>
      </c>
      <c r="D20" s="23">
        <f>AVERAGE('BIM 1'!D20,'BIM 2'!D20,'BIM 3'!D20,'BIM 4 '!D20,'BIM 5'!D20)</f>
        <v>5</v>
      </c>
      <c r="E20" s="23">
        <f>AVERAGE('BIM 1'!E20,'BIM 2'!E20,'BIM 3'!E20,'BIM 4 '!E20,'BIM 5'!E20)</f>
        <v>6.4</v>
      </c>
      <c r="F20" s="45">
        <f>AVERAGE('BIM 1'!F20,'BIM 2'!F20,'BIM 3'!F20,'BIM 4 '!F20,'BIM 5'!F20)</f>
        <v>7.2</v>
      </c>
      <c r="G20" s="45">
        <f>AVERAGE('BIM 1'!G20,'BIM 2'!G20,'BIM 3'!G20,'BIM 4 '!G20,'BIM 5'!G20)</f>
        <v>6.6</v>
      </c>
      <c r="H20" s="45">
        <f>AVERAGE('BIM 1'!H20,'BIM 2'!H20,'BIM 3'!H20,'BIM 4 '!H20,'BIM 5'!H20)</f>
        <v>7.2</v>
      </c>
      <c r="I20" s="45">
        <f>AVERAGE('BIM 1'!I20,'BIM 2'!I20,'BIM 3'!I20,'BIM 4 '!I20,'BIM 5'!I20)</f>
        <v>7.6</v>
      </c>
      <c r="J20" s="46">
        <f t="shared" si="0"/>
        <v>6.6666666666666679</v>
      </c>
      <c r="K20" s="168">
        <f>SUM('BIM 1'!K20+'BIM 1'!L20+'BIM 2'!K20+'BIM 2'!L20+'BIM 3'!K20+'BIM 3'!L20+'BIM 4 '!K20+'BIM 4 '!L20+'BIM 5'!K20+'BIM 5'!L20)</f>
        <v>0</v>
      </c>
      <c r="L20" s="155">
        <f>AVERAGE('BIM 1'!M20,'BIM 2'!M20,'BIM 3'!M20,'BIM 4 '!M20,'BIM 5'!M20)</f>
        <v>1</v>
      </c>
      <c r="M20" s="8"/>
    </row>
    <row r="21" spans="1:13" ht="19.5" customHeight="1" x14ac:dyDescent="0.25">
      <c r="A21" s="22">
        <v>16</v>
      </c>
      <c r="B21" s="61">
        <f>DATOS!C23</f>
        <v>0</v>
      </c>
      <c r="C21" s="62">
        <f>DATOS!D23</f>
        <v>0</v>
      </c>
      <c r="D21" s="23">
        <f>AVERAGE('BIM 1'!D21,'BIM 2'!D21,'BIM 3'!D21,'BIM 4 '!D21,'BIM 5'!D21)</f>
        <v>9</v>
      </c>
      <c r="E21" s="23">
        <f>AVERAGE('BIM 1'!E21,'BIM 2'!E21,'BIM 3'!E21,'BIM 4 '!E21,'BIM 5'!E21)</f>
        <v>8.1999999999999993</v>
      </c>
      <c r="F21" s="45">
        <f>AVERAGE('BIM 1'!F21,'BIM 2'!F21,'BIM 3'!F21,'BIM 4 '!F21,'BIM 5'!F21)</f>
        <v>9.4</v>
      </c>
      <c r="G21" s="45">
        <f>AVERAGE('BIM 1'!G21,'BIM 2'!G21,'BIM 3'!G21,'BIM 4 '!G21,'BIM 5'!G21)</f>
        <v>9.4</v>
      </c>
      <c r="H21" s="45">
        <f>AVERAGE('BIM 1'!H21,'BIM 2'!H21,'BIM 3'!H21,'BIM 4 '!H21,'BIM 5'!H21)</f>
        <v>9</v>
      </c>
      <c r="I21" s="45">
        <f>AVERAGE('BIM 1'!I21,'BIM 2'!I21,'BIM 3'!I21,'BIM 4 '!I21,'BIM 5'!I21)</f>
        <v>10</v>
      </c>
      <c r="J21" s="46">
        <f t="shared" si="0"/>
        <v>9.1666666666666661</v>
      </c>
      <c r="K21" s="168">
        <f>SUM('BIM 1'!K21+'BIM 1'!L21+'BIM 2'!K21+'BIM 2'!L21+'BIM 3'!K21+'BIM 3'!L21+'BIM 4 '!K21+'BIM 4 '!L21+'BIM 5'!K21+'BIM 5'!L21)</f>
        <v>0</v>
      </c>
      <c r="L21" s="155">
        <f>AVERAGE('BIM 1'!M21,'BIM 2'!M21,'BIM 3'!M21,'BIM 4 '!M21,'BIM 5'!M21)</f>
        <v>1</v>
      </c>
      <c r="M21" s="8"/>
    </row>
    <row r="22" spans="1:13" ht="19.5" customHeight="1" x14ac:dyDescent="0.25">
      <c r="A22" s="22">
        <v>17</v>
      </c>
      <c r="B22" s="61">
        <f>DATOS!C24</f>
        <v>0</v>
      </c>
      <c r="C22" s="62">
        <f>DATOS!D24</f>
        <v>0</v>
      </c>
      <c r="D22" s="23">
        <f>AVERAGE('BIM 1'!D22,'BIM 2'!D22,'BIM 3'!D22,'BIM 4 '!D22,'BIM 5'!D22)</f>
        <v>5</v>
      </c>
      <c r="E22" s="23">
        <f>AVERAGE('BIM 1'!E22,'BIM 2'!E22,'BIM 3'!E22,'BIM 4 '!E22,'BIM 5'!E22)</f>
        <v>7</v>
      </c>
      <c r="F22" s="45">
        <f>AVERAGE('BIM 1'!F22,'BIM 2'!F22,'BIM 3'!F22,'BIM 4 '!F22,'BIM 5'!F22)</f>
        <v>7.4</v>
      </c>
      <c r="G22" s="45">
        <f>AVERAGE('BIM 1'!G22,'BIM 2'!G22,'BIM 3'!G22,'BIM 4 '!G22,'BIM 5'!G22)</f>
        <v>7.2</v>
      </c>
      <c r="H22" s="45">
        <f>AVERAGE('BIM 1'!H22,'BIM 2'!H22,'BIM 3'!H22,'BIM 4 '!H22,'BIM 5'!H22)</f>
        <v>9.1999999999999993</v>
      </c>
      <c r="I22" s="45">
        <f>AVERAGE('BIM 1'!I22,'BIM 2'!I22,'BIM 3'!I22,'BIM 4 '!I22,'BIM 5'!I22)</f>
        <v>7.6</v>
      </c>
      <c r="J22" s="46">
        <f t="shared" si="0"/>
        <v>7.2333333333333334</v>
      </c>
      <c r="K22" s="168">
        <f>SUM('BIM 1'!K22+'BIM 1'!L22+'BIM 2'!K22+'BIM 2'!L22+'BIM 3'!K22+'BIM 3'!L22+'BIM 4 '!K22+'BIM 4 '!L22+'BIM 5'!K22+'BIM 5'!L22)</f>
        <v>5</v>
      </c>
      <c r="L22" s="155">
        <f>AVERAGE('BIM 1'!M22,'BIM 2'!M22,'BIM 3'!M22,'BIM 4 '!M22,'BIM 5'!M22)</f>
        <v>0.97499999999999998</v>
      </c>
      <c r="M22" s="8"/>
    </row>
    <row r="23" spans="1:13" ht="19.5" customHeight="1" x14ac:dyDescent="0.25">
      <c r="A23" s="22">
        <v>18</v>
      </c>
      <c r="B23" s="61">
        <f>DATOS!C25</f>
        <v>0</v>
      </c>
      <c r="C23" s="62">
        <f>DATOS!D25</f>
        <v>0</v>
      </c>
      <c r="D23" s="23">
        <f>AVERAGE('BIM 1'!D23,'BIM 2'!D23,'BIM 3'!D23,'BIM 4 '!D23,'BIM 5'!D23)</f>
        <v>5</v>
      </c>
      <c r="E23" s="23">
        <f>AVERAGE('BIM 1'!E23,'BIM 2'!E23,'BIM 3'!E23,'BIM 4 '!E23,'BIM 5'!E23)</f>
        <v>6.4</v>
      </c>
      <c r="F23" s="45">
        <f>AVERAGE('BIM 1'!F23,'BIM 2'!F23,'BIM 3'!F23,'BIM 4 '!F23,'BIM 5'!F23)</f>
        <v>7</v>
      </c>
      <c r="G23" s="45">
        <f>AVERAGE('BIM 1'!G23,'BIM 2'!G23,'BIM 3'!G23,'BIM 4 '!G23,'BIM 5'!G23)</f>
        <v>7</v>
      </c>
      <c r="H23" s="45">
        <f>AVERAGE('BIM 1'!H23,'BIM 2'!H23,'BIM 3'!H23,'BIM 4 '!H23,'BIM 5'!H23)</f>
        <v>8.4</v>
      </c>
      <c r="I23" s="45">
        <f>AVERAGE('BIM 1'!I23,'BIM 2'!I23,'BIM 3'!I23,'BIM 4 '!I23,'BIM 5'!I23)</f>
        <v>7.6</v>
      </c>
      <c r="J23" s="46">
        <f t="shared" si="0"/>
        <v>6.8999999999999995</v>
      </c>
      <c r="K23" s="168">
        <f>SUM('BIM 1'!K23+'BIM 1'!L23+'BIM 2'!K23+'BIM 2'!L23+'BIM 3'!K23+'BIM 3'!L23+'BIM 4 '!K23+'BIM 4 '!L23+'BIM 5'!K23+'BIM 5'!L23)</f>
        <v>0</v>
      </c>
      <c r="L23" s="155">
        <f>AVERAGE('BIM 1'!M23,'BIM 2'!M23,'BIM 3'!M23,'BIM 4 '!M23,'BIM 5'!M23)</f>
        <v>1</v>
      </c>
      <c r="M23" s="8"/>
    </row>
    <row r="24" spans="1:13" ht="19.5" customHeight="1" x14ac:dyDescent="0.25">
      <c r="A24" s="22">
        <v>19</v>
      </c>
      <c r="B24" s="61">
        <f>DATOS!C26</f>
        <v>0</v>
      </c>
      <c r="C24" s="62">
        <f>DATOS!D26</f>
        <v>0</v>
      </c>
      <c r="D24" s="23">
        <f>AVERAGE('BIM 1'!D24,'BIM 2'!D24,'BIM 3'!D24,'BIM 4 '!D24,'BIM 5'!D24)</f>
        <v>7</v>
      </c>
      <c r="E24" s="23">
        <f>AVERAGE('BIM 1'!E24,'BIM 2'!E24,'BIM 3'!E24,'BIM 4 '!E24,'BIM 5'!E24)</f>
        <v>7</v>
      </c>
      <c r="F24" s="45">
        <f>AVERAGE('BIM 1'!F24,'BIM 2'!F24,'BIM 3'!F24,'BIM 4 '!F24,'BIM 5'!F24)</f>
        <v>7.8</v>
      </c>
      <c r="G24" s="45">
        <f>AVERAGE('BIM 1'!G24,'BIM 2'!G24,'BIM 3'!G24,'BIM 4 '!G24,'BIM 5'!G24)</f>
        <v>7.2</v>
      </c>
      <c r="H24" s="45">
        <f>AVERAGE('BIM 1'!H24,'BIM 2'!H24,'BIM 3'!H24,'BIM 4 '!H24,'BIM 5'!H24)</f>
        <v>9.1999999999999993</v>
      </c>
      <c r="I24" s="45">
        <f>AVERAGE('BIM 1'!I24,'BIM 2'!I24,'BIM 3'!I24,'BIM 4 '!I24,'BIM 5'!I24)</f>
        <v>8.4</v>
      </c>
      <c r="J24" s="46">
        <f t="shared" si="0"/>
        <v>7.7666666666666666</v>
      </c>
      <c r="K24" s="168">
        <f>SUM('BIM 1'!K24+'BIM 1'!L24+'BIM 2'!K24+'BIM 2'!L24+'BIM 3'!K24+'BIM 3'!L24+'BIM 4 '!K24+'BIM 4 '!L24+'BIM 5'!K24+'BIM 5'!L24)</f>
        <v>0</v>
      </c>
      <c r="L24" s="155">
        <f>AVERAGE('BIM 1'!M24,'BIM 2'!M24,'BIM 3'!M24,'BIM 4 '!M24,'BIM 5'!M24)</f>
        <v>1</v>
      </c>
      <c r="M24" s="8"/>
    </row>
    <row r="25" spans="1:13" ht="19.5" customHeight="1" x14ac:dyDescent="0.25">
      <c r="A25" s="22">
        <v>20</v>
      </c>
      <c r="B25" s="61">
        <f>DATOS!C27</f>
        <v>0</v>
      </c>
      <c r="C25" s="62">
        <f>DATOS!D27</f>
        <v>0</v>
      </c>
      <c r="D25" s="23">
        <f>AVERAGE('BIM 1'!D25,'BIM 2'!D25,'BIM 3'!D25,'BIM 4 '!D25,'BIM 5'!D25)</f>
        <v>6</v>
      </c>
      <c r="E25" s="23">
        <f>AVERAGE('BIM 1'!E25,'BIM 2'!E25,'BIM 3'!E25,'BIM 4 '!E25,'BIM 5'!E25)</f>
        <v>6.4</v>
      </c>
      <c r="F25" s="45">
        <f>AVERAGE('BIM 1'!F25,'BIM 2'!F25,'BIM 3'!F25,'BIM 4 '!F25,'BIM 5'!F25)</f>
        <v>7.4</v>
      </c>
      <c r="G25" s="45">
        <f>AVERAGE('BIM 1'!G25,'BIM 2'!G25,'BIM 3'!G25,'BIM 4 '!G25,'BIM 5'!G25)</f>
        <v>7.2</v>
      </c>
      <c r="H25" s="45">
        <f>AVERAGE('BIM 1'!H25,'BIM 2'!H25,'BIM 3'!H25,'BIM 4 '!H25,'BIM 5'!H25)</f>
        <v>9.1999999999999993</v>
      </c>
      <c r="I25" s="45">
        <f>AVERAGE('BIM 1'!I25,'BIM 2'!I25,'BIM 3'!I25,'BIM 4 '!I25,'BIM 5'!I25)</f>
        <v>7.6</v>
      </c>
      <c r="J25" s="46">
        <f t="shared" si="0"/>
        <v>7.3000000000000007</v>
      </c>
      <c r="K25" s="168">
        <f>SUM('BIM 1'!K25+'BIM 1'!L25+'BIM 2'!K25+'BIM 2'!L25+'BIM 3'!K25+'BIM 3'!L25+'BIM 4 '!K25+'BIM 4 '!L25+'BIM 5'!K25+'BIM 5'!L25)</f>
        <v>15</v>
      </c>
      <c r="L25" s="155">
        <f>AVERAGE('BIM 1'!M25,'BIM 2'!M25,'BIM 3'!M25,'BIM 4 '!M25,'BIM 5'!M25)</f>
        <v>0.92500000000000004</v>
      </c>
      <c r="M25" s="8"/>
    </row>
    <row r="26" spans="1:13" ht="19.5" customHeight="1" x14ac:dyDescent="0.25">
      <c r="A26" s="22">
        <v>21</v>
      </c>
      <c r="B26" s="61">
        <f>DATOS!C28</f>
        <v>0</v>
      </c>
      <c r="C26" s="62">
        <f>DATOS!D28</f>
        <v>0</v>
      </c>
      <c r="D26" s="23">
        <f>AVERAGE('BIM 1'!D26,'BIM 2'!D26,'BIM 3'!D26,'BIM 4 '!D26,'BIM 5'!D26)</f>
        <v>8</v>
      </c>
      <c r="E26" s="23">
        <f>AVERAGE('BIM 1'!E26,'BIM 2'!E26,'BIM 3'!E26,'BIM 4 '!E26,'BIM 5'!E26)</f>
        <v>8.1999999999999993</v>
      </c>
      <c r="F26" s="45">
        <f>AVERAGE('BIM 1'!F26,'BIM 2'!F26,'BIM 3'!F26,'BIM 4 '!F26,'BIM 5'!F26)</f>
        <v>8.8000000000000007</v>
      </c>
      <c r="G26" s="45">
        <f>AVERAGE('BIM 1'!G26,'BIM 2'!G26,'BIM 3'!G26,'BIM 4 '!G26,'BIM 5'!G26)</f>
        <v>8.6</v>
      </c>
      <c r="H26" s="45">
        <f>AVERAGE('BIM 1'!H26,'BIM 2'!H26,'BIM 3'!H26,'BIM 4 '!H26,'BIM 5'!H26)</f>
        <v>9.1999999999999993</v>
      </c>
      <c r="I26" s="45">
        <f>AVERAGE('BIM 1'!I26,'BIM 2'!I26,'BIM 3'!I26,'BIM 4 '!I26,'BIM 5'!I26)</f>
        <v>9.1999999999999993</v>
      </c>
      <c r="J26" s="46">
        <f t="shared" si="0"/>
        <v>8.6666666666666661</v>
      </c>
      <c r="K26" s="168">
        <f>SUM('BIM 1'!K26+'BIM 1'!L26+'BIM 2'!K26+'BIM 2'!L26+'BIM 3'!K26+'BIM 3'!L26+'BIM 4 '!K26+'BIM 4 '!L26+'BIM 5'!K26+'BIM 5'!L26)</f>
        <v>15</v>
      </c>
      <c r="L26" s="155">
        <f>AVERAGE('BIM 1'!M26,'BIM 2'!M26,'BIM 3'!M26,'BIM 4 '!M26,'BIM 5'!M26)</f>
        <v>0.92500000000000004</v>
      </c>
      <c r="M26" s="8"/>
    </row>
    <row r="27" spans="1:13" ht="19.5" customHeight="1" x14ac:dyDescent="0.25">
      <c r="A27" s="22">
        <v>22</v>
      </c>
      <c r="B27" s="61">
        <f>DATOS!C29</f>
        <v>0</v>
      </c>
      <c r="C27" s="62">
        <f>DATOS!D29</f>
        <v>0</v>
      </c>
      <c r="D27" s="23">
        <f>AVERAGE('BIM 1'!D27,'BIM 2'!D27,'BIM 3'!D27,'BIM 4 '!D27,'BIM 5'!D27)</f>
        <v>7</v>
      </c>
      <c r="E27" s="23">
        <f>AVERAGE('BIM 1'!E27,'BIM 2'!E27,'BIM 3'!E27,'BIM 4 '!E27,'BIM 5'!E27)</f>
        <v>7</v>
      </c>
      <c r="F27" s="45">
        <f>AVERAGE('BIM 1'!F27,'BIM 2'!F27,'BIM 3'!F27,'BIM 4 '!F27,'BIM 5'!F27)</f>
        <v>7.8</v>
      </c>
      <c r="G27" s="45">
        <f>AVERAGE('BIM 1'!G27,'BIM 2'!G27,'BIM 3'!G27,'BIM 4 '!G27,'BIM 5'!G27)</f>
        <v>7.4</v>
      </c>
      <c r="H27" s="45">
        <f>AVERAGE('BIM 1'!H27,'BIM 2'!H27,'BIM 3'!H27,'BIM 4 '!H27,'BIM 5'!H27)</f>
        <v>9.1999999999999993</v>
      </c>
      <c r="I27" s="45">
        <f>AVERAGE('BIM 1'!I27,'BIM 2'!I27,'BIM 3'!I27,'BIM 4 '!I27,'BIM 5'!I27)</f>
        <v>8</v>
      </c>
      <c r="J27" s="46">
        <f t="shared" si="0"/>
        <v>7.7333333333333343</v>
      </c>
      <c r="K27" s="168">
        <f>SUM('BIM 1'!K27+'BIM 1'!L27+'BIM 2'!K27+'BIM 2'!L27+'BIM 3'!K27+'BIM 3'!L27+'BIM 4 '!K27+'BIM 4 '!L27+'BIM 5'!K27+'BIM 5'!L27)</f>
        <v>0</v>
      </c>
      <c r="L27" s="155">
        <f>AVERAGE('BIM 1'!M27,'BIM 2'!M27,'BIM 3'!M27,'BIM 4 '!M27,'BIM 5'!M27)</f>
        <v>1</v>
      </c>
      <c r="M27" s="8"/>
    </row>
    <row r="28" spans="1:13" ht="19.5" customHeight="1" x14ac:dyDescent="0.25">
      <c r="A28" s="22">
        <v>23</v>
      </c>
      <c r="B28" s="61">
        <f>DATOS!C30</f>
        <v>0</v>
      </c>
      <c r="C28" s="62">
        <f>DATOS!D30</f>
        <v>0</v>
      </c>
      <c r="D28" s="23">
        <f>AVERAGE('BIM 1'!D28,'BIM 2'!D28,'BIM 3'!D28,'BIM 4 '!D28,'BIM 5'!D28)</f>
        <v>7</v>
      </c>
      <c r="E28" s="23">
        <f>AVERAGE('BIM 1'!E28,'BIM 2'!E28,'BIM 3'!E28,'BIM 4 '!E28,'BIM 5'!E28)</f>
        <v>7.4</v>
      </c>
      <c r="F28" s="45">
        <f>AVERAGE('BIM 1'!F28,'BIM 2'!F28,'BIM 3'!F28,'BIM 4 '!F28,'BIM 5'!F28)</f>
        <v>8.1999999999999993</v>
      </c>
      <c r="G28" s="45">
        <f>AVERAGE('BIM 1'!G28,'BIM 2'!G28,'BIM 3'!G28,'BIM 4 '!G28,'BIM 5'!G28)</f>
        <v>7.4</v>
      </c>
      <c r="H28" s="45">
        <f>AVERAGE('BIM 1'!H28,'BIM 2'!H28,'BIM 3'!H28,'BIM 4 '!H28,'BIM 5'!H28)</f>
        <v>9</v>
      </c>
      <c r="I28" s="45">
        <f>AVERAGE('BIM 1'!I28,'BIM 2'!I28,'BIM 3'!I28,'BIM 4 '!I28,'BIM 5'!I28)</f>
        <v>9</v>
      </c>
      <c r="J28" s="46">
        <f t="shared" si="0"/>
        <v>8</v>
      </c>
      <c r="K28" s="168">
        <f>SUM('BIM 1'!K28+'BIM 1'!L28+'BIM 2'!K28+'BIM 2'!L28+'BIM 3'!K28+'BIM 3'!L28+'BIM 4 '!K28+'BIM 4 '!L28+'BIM 5'!K28+'BIM 5'!L28)</f>
        <v>5</v>
      </c>
      <c r="L28" s="155">
        <f>AVERAGE('BIM 1'!M28,'BIM 2'!M28,'BIM 3'!M28,'BIM 4 '!M28,'BIM 5'!M28)</f>
        <v>0.97499999999999998</v>
      </c>
      <c r="M28" s="8"/>
    </row>
    <row r="29" spans="1:13" ht="19.5" customHeight="1" x14ac:dyDescent="0.25">
      <c r="A29" s="22">
        <v>24</v>
      </c>
      <c r="B29" s="61">
        <f>DATOS!C31</f>
        <v>0</v>
      </c>
      <c r="C29" s="62">
        <f>DATOS!D31</f>
        <v>0</v>
      </c>
      <c r="D29" s="23">
        <f>AVERAGE('BIM 1'!D29,'BIM 2'!D29,'BIM 3'!D29,'BIM 4 '!D29,'BIM 5'!D29)</f>
        <v>5</v>
      </c>
      <c r="E29" s="23">
        <f>AVERAGE('BIM 1'!E29,'BIM 2'!E29,'BIM 3'!E29,'BIM 4 '!E29,'BIM 5'!E29)</f>
        <v>5.6</v>
      </c>
      <c r="F29" s="45">
        <f>AVERAGE('BIM 1'!F29,'BIM 2'!F29,'BIM 3'!F29,'BIM 4 '!F29,'BIM 5'!F29)</f>
        <v>5.8</v>
      </c>
      <c r="G29" s="45">
        <f>AVERAGE('BIM 1'!G29,'BIM 2'!G29,'BIM 3'!G29,'BIM 4 '!G29,'BIM 5'!G29)</f>
        <v>5.8</v>
      </c>
      <c r="H29" s="45">
        <f>AVERAGE('BIM 1'!H29,'BIM 2'!H29,'BIM 3'!H29,'BIM 4 '!H29,'BIM 5'!H29)</f>
        <v>5.8</v>
      </c>
      <c r="I29" s="45">
        <f>AVERAGE('BIM 1'!I29,'BIM 2'!I29,'BIM 3'!I29,'BIM 4 '!I29,'BIM 5'!I29)</f>
        <v>5</v>
      </c>
      <c r="J29" s="46">
        <f t="shared" si="0"/>
        <v>5.5</v>
      </c>
      <c r="K29" s="168">
        <f>SUM('BIM 1'!K29+'BIM 1'!L29+'BIM 2'!K29+'BIM 2'!L29+'BIM 3'!K29+'BIM 3'!L29+'BIM 4 '!K29+'BIM 4 '!L29+'BIM 5'!K29+'BIM 5'!L29)</f>
        <v>15</v>
      </c>
      <c r="L29" s="155">
        <f>AVERAGE('BIM 1'!M29,'BIM 2'!M29,'BIM 3'!M29,'BIM 4 '!M29,'BIM 5'!M29)</f>
        <v>0.92500000000000004</v>
      </c>
      <c r="M29" s="8"/>
    </row>
    <row r="30" spans="1:13" ht="19.5" customHeight="1" x14ac:dyDescent="0.25">
      <c r="A30" s="22">
        <v>25</v>
      </c>
      <c r="B30" s="61">
        <f>DATOS!C32</f>
        <v>0</v>
      </c>
      <c r="C30" s="62">
        <f>DATOS!D32</f>
        <v>0</v>
      </c>
      <c r="D30" s="23">
        <f>AVERAGE('BIM 1'!D30,'BIM 2'!D30,'BIM 3'!D30,'BIM 4 '!D30,'BIM 5'!D30)</f>
        <v>7</v>
      </c>
      <c r="E30" s="23">
        <f>AVERAGE('BIM 1'!E30,'BIM 2'!E30,'BIM 3'!E30,'BIM 4 '!E30,'BIM 5'!E30)</f>
        <v>6.4</v>
      </c>
      <c r="F30" s="45">
        <f>AVERAGE('BIM 1'!F30,'BIM 2'!F30,'BIM 3'!F30,'BIM 4 '!F30,'BIM 5'!F30)</f>
        <v>7.4</v>
      </c>
      <c r="G30" s="45">
        <f>AVERAGE('BIM 1'!G30,'BIM 2'!G30,'BIM 3'!G30,'BIM 4 '!G30,'BIM 5'!G30)</f>
        <v>8</v>
      </c>
      <c r="H30" s="45">
        <f>AVERAGE('BIM 1'!H30,'BIM 2'!H30,'BIM 3'!H30,'BIM 4 '!H30,'BIM 5'!H30)</f>
        <v>9</v>
      </c>
      <c r="I30" s="45">
        <f>AVERAGE('BIM 1'!I30,'BIM 2'!I30,'BIM 3'!I30,'BIM 4 '!I30,'BIM 5'!I30)</f>
        <v>9</v>
      </c>
      <c r="J30" s="46">
        <f t="shared" si="0"/>
        <v>7.8</v>
      </c>
      <c r="K30" s="168">
        <f>SUM('BIM 1'!K30+'BIM 1'!L30+'BIM 2'!K30+'BIM 2'!L30+'BIM 3'!K30+'BIM 3'!L30+'BIM 4 '!K30+'BIM 4 '!L30+'BIM 5'!K30+'BIM 5'!L30)</f>
        <v>10</v>
      </c>
      <c r="L30" s="155">
        <f>AVERAGE('BIM 1'!M30,'BIM 2'!M30,'BIM 3'!M30,'BIM 4 '!M30,'BIM 5'!M30)</f>
        <v>0.95</v>
      </c>
      <c r="M30" s="8"/>
    </row>
    <row r="31" spans="1:13" ht="19.5" customHeight="1" x14ac:dyDescent="0.25">
      <c r="A31" s="22">
        <v>26</v>
      </c>
      <c r="B31" s="61">
        <f>DATOS!C33</f>
        <v>0</v>
      </c>
      <c r="C31" s="62">
        <f>DATOS!D33</f>
        <v>0</v>
      </c>
      <c r="D31" s="23">
        <f>AVERAGE('BIM 1'!D31,'BIM 2'!D31,'BIM 3'!D31,'BIM 4 '!D31,'BIM 5'!D31)</f>
        <v>8</v>
      </c>
      <c r="E31" s="23">
        <f>AVERAGE('BIM 1'!E31,'BIM 2'!E31,'BIM 3'!E31,'BIM 4 '!E31,'BIM 5'!E31)</f>
        <v>8</v>
      </c>
      <c r="F31" s="45">
        <f>AVERAGE('BIM 1'!F31,'BIM 2'!F31,'BIM 3'!F31,'BIM 4 '!F31,'BIM 5'!F31)</f>
        <v>9</v>
      </c>
      <c r="G31" s="45">
        <f>AVERAGE('BIM 1'!G31,'BIM 2'!G31,'BIM 3'!G31,'BIM 4 '!G31,'BIM 5'!G31)</f>
        <v>9</v>
      </c>
      <c r="H31" s="45">
        <f>AVERAGE('BIM 1'!H31,'BIM 2'!H31,'BIM 3'!H31,'BIM 4 '!H31,'BIM 5'!H31)</f>
        <v>9</v>
      </c>
      <c r="I31" s="45">
        <f>AVERAGE('BIM 1'!I31,'BIM 2'!I31,'BIM 3'!I31,'BIM 4 '!I31,'BIM 5'!I31)</f>
        <v>9</v>
      </c>
      <c r="J31" s="46">
        <f t="shared" si="0"/>
        <v>8.6666666666666661</v>
      </c>
      <c r="K31" s="168">
        <f>SUM('BIM 1'!K31+'BIM 1'!L31+'BIM 2'!K31+'BIM 2'!L31+'BIM 3'!K31+'BIM 3'!L31+'BIM 4 '!K31+'BIM 4 '!L31+'BIM 5'!K31+'BIM 5'!L31)</f>
        <v>0</v>
      </c>
      <c r="L31" s="155">
        <f>AVERAGE('BIM 1'!M31,'BIM 2'!M31,'BIM 3'!M31,'BIM 4 '!M31,'BIM 5'!M31)</f>
        <v>1</v>
      </c>
      <c r="M31" s="8"/>
    </row>
    <row r="32" spans="1:13" ht="19.5" customHeight="1" x14ac:dyDescent="0.25">
      <c r="A32" s="22">
        <v>27</v>
      </c>
      <c r="B32" s="61">
        <f>DATOS!C34</f>
        <v>0</v>
      </c>
      <c r="C32" s="62">
        <f>DATOS!D34</f>
        <v>0</v>
      </c>
      <c r="D32" s="23">
        <f>AVERAGE('BIM 1'!D32,'BIM 2'!D32,'BIM 3'!D32,'BIM 4 '!D32,'BIM 5'!D32)</f>
        <v>6</v>
      </c>
      <c r="E32" s="23">
        <f>AVERAGE('BIM 1'!E32,'BIM 2'!E32,'BIM 3'!E32,'BIM 4 '!E32,'BIM 5'!E32)</f>
        <v>7</v>
      </c>
      <c r="F32" s="45">
        <f>AVERAGE('BIM 1'!F32,'BIM 2'!F32,'BIM 3'!F32,'BIM 4 '!F32,'BIM 5'!F32)</f>
        <v>7.4</v>
      </c>
      <c r="G32" s="45">
        <f>AVERAGE('BIM 1'!G32,'BIM 2'!G32,'BIM 3'!G32,'BIM 4 '!G32,'BIM 5'!G32)</f>
        <v>7.2</v>
      </c>
      <c r="H32" s="45">
        <f>AVERAGE('BIM 1'!H32,'BIM 2'!H32,'BIM 3'!H32,'BIM 4 '!H32,'BIM 5'!H32)</f>
        <v>9</v>
      </c>
      <c r="I32" s="45">
        <f>AVERAGE('BIM 1'!I32,'BIM 2'!I32,'BIM 3'!I32,'BIM 4 '!I32,'BIM 5'!I32)</f>
        <v>9</v>
      </c>
      <c r="J32" s="46">
        <f t="shared" si="0"/>
        <v>7.5999999999999988</v>
      </c>
      <c r="K32" s="168">
        <f>SUM('BIM 1'!K32+'BIM 1'!L32+'BIM 2'!K32+'BIM 2'!L32+'BIM 3'!K32+'BIM 3'!L32+'BIM 4 '!K32+'BIM 4 '!L32+'BIM 5'!K32+'BIM 5'!L32)</f>
        <v>0</v>
      </c>
      <c r="L32" s="155">
        <f>AVERAGE('BIM 1'!M32,'BIM 2'!M32,'BIM 3'!M32,'BIM 4 '!M32,'BIM 5'!M32)</f>
        <v>1</v>
      </c>
      <c r="M32" s="8"/>
    </row>
    <row r="33" spans="1:13" ht="19.5" customHeight="1" x14ac:dyDescent="0.25">
      <c r="A33" s="22">
        <v>28</v>
      </c>
      <c r="B33" s="61">
        <f>DATOS!C35</f>
        <v>0</v>
      </c>
      <c r="C33" s="62">
        <f>DATOS!D35</f>
        <v>0</v>
      </c>
      <c r="D33" s="23">
        <f>AVERAGE('BIM 1'!D33,'BIM 2'!D33,'BIM 3'!D33,'BIM 4 '!D33,'BIM 5'!D33)</f>
        <v>7</v>
      </c>
      <c r="E33" s="23">
        <f>AVERAGE('BIM 1'!E33,'BIM 2'!E33,'BIM 3'!E33,'BIM 4 '!E33,'BIM 5'!E33)</f>
        <v>6</v>
      </c>
      <c r="F33" s="45">
        <f>AVERAGE('BIM 1'!F33,'BIM 2'!F33,'BIM 3'!F33,'BIM 4 '!F33,'BIM 5'!F33)</f>
        <v>7.4</v>
      </c>
      <c r="G33" s="45">
        <f>AVERAGE('BIM 1'!G33,'BIM 2'!G33,'BIM 3'!G33,'BIM 4 '!G33,'BIM 5'!G33)</f>
        <v>7.4</v>
      </c>
      <c r="H33" s="45">
        <f>AVERAGE('BIM 1'!H33,'BIM 2'!H33,'BIM 3'!H33,'BIM 4 '!H33,'BIM 5'!H33)</f>
        <v>8</v>
      </c>
      <c r="I33" s="45">
        <f>AVERAGE('BIM 1'!I33,'BIM 2'!I33,'BIM 3'!I33,'BIM 4 '!I33,'BIM 5'!I33)</f>
        <v>8</v>
      </c>
      <c r="J33" s="46">
        <f t="shared" si="0"/>
        <v>7.3</v>
      </c>
      <c r="K33" s="168">
        <f>SUM('BIM 1'!K33+'BIM 1'!L33+'BIM 2'!K33+'BIM 2'!L33+'BIM 3'!K33+'BIM 3'!L33+'BIM 4 '!K33+'BIM 4 '!L33+'BIM 5'!K33+'BIM 5'!L33)</f>
        <v>10</v>
      </c>
      <c r="L33" s="155">
        <f>AVERAGE('BIM 1'!M33,'BIM 2'!M33,'BIM 3'!M33,'BIM 4 '!M33,'BIM 5'!M33)</f>
        <v>0.95</v>
      </c>
      <c r="M33" s="8"/>
    </row>
    <row r="34" spans="1:13" ht="19.5" customHeight="1" x14ac:dyDescent="0.25">
      <c r="A34" s="22">
        <v>29</v>
      </c>
      <c r="B34" s="61">
        <f>DATOS!C36</f>
        <v>0</v>
      </c>
      <c r="C34" s="62">
        <f>DATOS!D36</f>
        <v>0</v>
      </c>
      <c r="D34" s="23">
        <f>AVERAGE('BIM 1'!D34,'BIM 2'!D34,'BIM 3'!D34,'BIM 4 '!D34,'BIM 5'!D34)</f>
        <v>7</v>
      </c>
      <c r="E34" s="23">
        <f>AVERAGE('BIM 1'!E34,'BIM 2'!E34,'BIM 3'!E34,'BIM 4 '!E34,'BIM 5'!E34)</f>
        <v>6</v>
      </c>
      <c r="F34" s="45">
        <f>AVERAGE('BIM 1'!F34,'BIM 2'!F34,'BIM 3'!F34,'BIM 4 '!F34,'BIM 5'!F34)</f>
        <v>9</v>
      </c>
      <c r="G34" s="45">
        <f>AVERAGE('BIM 1'!G34,'BIM 2'!G34,'BIM 3'!G34,'BIM 4 '!G34,'BIM 5'!G34)</f>
        <v>8</v>
      </c>
      <c r="H34" s="45">
        <f>AVERAGE('BIM 1'!H34,'BIM 2'!H34,'BIM 3'!H34,'BIM 4 '!H34,'BIM 5'!H34)</f>
        <v>9</v>
      </c>
      <c r="I34" s="45">
        <f>AVERAGE('BIM 1'!I34,'BIM 2'!I34,'BIM 3'!I34,'BIM 4 '!I34,'BIM 5'!I34)</f>
        <v>9</v>
      </c>
      <c r="J34" s="46">
        <f t="shared" si="0"/>
        <v>8</v>
      </c>
      <c r="K34" s="168">
        <f>SUM('BIM 1'!K34+'BIM 1'!L34+'BIM 2'!K34+'BIM 2'!L34+'BIM 3'!K34+'BIM 3'!L34+'BIM 4 '!K34+'BIM 4 '!L34+'BIM 5'!K34+'BIM 5'!L34)</f>
        <v>0</v>
      </c>
      <c r="L34" s="155">
        <f>AVERAGE('BIM 1'!M34,'BIM 2'!M34,'BIM 3'!M34,'BIM 4 '!M34,'BIM 5'!M34)</f>
        <v>1</v>
      </c>
      <c r="M34" s="8"/>
    </row>
    <row r="35" spans="1:13" ht="19.5" customHeight="1" x14ac:dyDescent="0.25">
      <c r="A35" s="22">
        <v>30</v>
      </c>
      <c r="B35" s="61">
        <f>DATOS!C37</f>
        <v>0</v>
      </c>
      <c r="C35" s="62">
        <f>DATOS!D37</f>
        <v>0</v>
      </c>
      <c r="D35" s="23">
        <f>AVERAGE('BIM 1'!D35,'BIM 2'!D35,'BIM 3'!D35,'BIM 4 '!D35,'BIM 5'!D35)</f>
        <v>7</v>
      </c>
      <c r="E35" s="23">
        <f>AVERAGE('BIM 1'!E35,'BIM 2'!E35,'BIM 3'!E35,'BIM 4 '!E35,'BIM 5'!E35)</f>
        <v>7</v>
      </c>
      <c r="F35" s="45">
        <f>AVERAGE('BIM 1'!F35,'BIM 2'!F35,'BIM 3'!F35,'BIM 4 '!F35,'BIM 5'!F35)</f>
        <v>9</v>
      </c>
      <c r="G35" s="45">
        <f>AVERAGE('BIM 1'!G35,'BIM 2'!G35,'BIM 3'!G35,'BIM 4 '!G35,'BIM 5'!G35)</f>
        <v>8.1999999999999993</v>
      </c>
      <c r="H35" s="45">
        <f>AVERAGE('BIM 1'!H35,'BIM 2'!H35,'BIM 3'!H35,'BIM 4 '!H35,'BIM 5'!H35)</f>
        <v>9</v>
      </c>
      <c r="I35" s="45">
        <f>AVERAGE('BIM 1'!I35,'BIM 2'!I35,'BIM 3'!I35,'BIM 4 '!I35,'BIM 5'!I35)</f>
        <v>8</v>
      </c>
      <c r="J35" s="46">
        <f t="shared" si="0"/>
        <v>8.0333333333333332</v>
      </c>
      <c r="K35" s="168">
        <f>SUM('BIM 1'!K35+'BIM 1'!L35+'BIM 2'!K35+'BIM 2'!L35+'BIM 3'!K35+'BIM 3'!L35+'BIM 4 '!K35+'BIM 4 '!L35+'BIM 5'!K35+'BIM 5'!L35)</f>
        <v>5</v>
      </c>
      <c r="L35" s="155">
        <f>AVERAGE('BIM 1'!M35,'BIM 2'!M35,'BIM 3'!M35,'BIM 4 '!M35,'BIM 5'!M35)</f>
        <v>0.97499999999999998</v>
      </c>
      <c r="M35" s="8"/>
    </row>
    <row r="36" spans="1:13" ht="19.5" customHeight="1" x14ac:dyDescent="0.25">
      <c r="A36" s="22">
        <v>31</v>
      </c>
      <c r="B36" s="61">
        <f>DATOS!C38</f>
        <v>0</v>
      </c>
      <c r="C36" s="62">
        <f>DATOS!D38</f>
        <v>0</v>
      </c>
      <c r="D36" s="23">
        <f>AVERAGE('BIM 1'!D36,'BIM 2'!D36,'BIM 3'!D36,'BIM 4 '!D36,'BIM 5'!D36)</f>
        <v>6</v>
      </c>
      <c r="E36" s="23">
        <f>AVERAGE('BIM 1'!E36,'BIM 2'!E36,'BIM 3'!E36,'BIM 4 '!E36,'BIM 5'!E36)</f>
        <v>6</v>
      </c>
      <c r="F36" s="45">
        <f>AVERAGE('BIM 1'!F36,'BIM 2'!F36,'BIM 3'!F36,'BIM 4 '!F36,'BIM 5'!F36)</f>
        <v>7.4</v>
      </c>
      <c r="G36" s="45">
        <f>AVERAGE('BIM 1'!G36,'BIM 2'!G36,'BIM 3'!G36,'BIM 4 '!G36,'BIM 5'!G36)</f>
        <v>6.4</v>
      </c>
      <c r="H36" s="45">
        <f>AVERAGE('BIM 1'!H36,'BIM 2'!H36,'BIM 3'!H36,'BIM 4 '!H36,'BIM 5'!H36)</f>
        <v>9</v>
      </c>
      <c r="I36" s="45">
        <f>AVERAGE('BIM 1'!I36,'BIM 2'!I36,'BIM 3'!I36,'BIM 4 '!I36,'BIM 5'!I36)</f>
        <v>8</v>
      </c>
      <c r="J36" s="46">
        <f t="shared" si="0"/>
        <v>7.1333333333333329</v>
      </c>
      <c r="K36" s="168">
        <f>SUM('BIM 1'!K36+'BIM 1'!L36+'BIM 2'!K36+'BIM 2'!L36+'BIM 3'!K36+'BIM 3'!L36+'BIM 4 '!K36+'BIM 4 '!L36+'BIM 5'!K36+'BIM 5'!L36)</f>
        <v>0</v>
      </c>
      <c r="L36" s="155">
        <f>AVERAGE('BIM 1'!M36,'BIM 2'!M36,'BIM 3'!M36,'BIM 4 '!M36,'BIM 5'!M36)</f>
        <v>1</v>
      </c>
      <c r="M36" s="8"/>
    </row>
    <row r="37" spans="1:13" ht="19.5" customHeight="1" x14ac:dyDescent="0.25">
      <c r="A37" s="22">
        <v>32</v>
      </c>
      <c r="B37" s="61">
        <f>DATOS!C39</f>
        <v>0</v>
      </c>
      <c r="C37" s="62">
        <f>DATOS!D39</f>
        <v>0</v>
      </c>
      <c r="D37" s="23">
        <f>AVERAGE('BIM 1'!D37,'BIM 2'!D37,'BIM 3'!D37,'BIM 4 '!D37,'BIM 5'!D37)</f>
        <v>7</v>
      </c>
      <c r="E37" s="23">
        <f>AVERAGE('BIM 1'!E37,'BIM 2'!E37,'BIM 3'!E37,'BIM 4 '!E37,'BIM 5'!E37)</f>
        <v>7</v>
      </c>
      <c r="F37" s="45">
        <f>AVERAGE('BIM 1'!F37,'BIM 2'!F37,'BIM 3'!F37,'BIM 4 '!F37,'BIM 5'!F37)</f>
        <v>7.4</v>
      </c>
      <c r="G37" s="45">
        <f>AVERAGE('BIM 1'!G37,'BIM 2'!G37,'BIM 3'!G37,'BIM 4 '!G37,'BIM 5'!G37)</f>
        <v>7.4</v>
      </c>
      <c r="H37" s="45">
        <f>AVERAGE('BIM 1'!H37,'BIM 2'!H37,'BIM 3'!H37,'BIM 4 '!H37,'BIM 5'!H37)</f>
        <v>8</v>
      </c>
      <c r="I37" s="45">
        <f>AVERAGE('BIM 1'!I37,'BIM 2'!I37,'BIM 3'!I37,'BIM 4 '!I37,'BIM 5'!I37)</f>
        <v>8</v>
      </c>
      <c r="J37" s="46">
        <f t="shared" si="0"/>
        <v>7.4666666666666659</v>
      </c>
      <c r="K37" s="168">
        <f>SUM('BIM 1'!K37+'BIM 1'!L37+'BIM 2'!K37+'BIM 2'!L37+'BIM 3'!K37+'BIM 3'!L37+'BIM 4 '!K37+'BIM 4 '!L37+'BIM 5'!K37+'BIM 5'!L37)</f>
        <v>10</v>
      </c>
      <c r="L37" s="155">
        <f>AVERAGE('BIM 1'!M37,'BIM 2'!M37,'BIM 3'!M37,'BIM 4 '!M37,'BIM 5'!M37)</f>
        <v>0.95</v>
      </c>
      <c r="M37" s="8"/>
    </row>
    <row r="38" spans="1:13" ht="19.5" customHeight="1" x14ac:dyDescent="0.25">
      <c r="A38" s="22">
        <v>33</v>
      </c>
      <c r="B38" s="61">
        <f>DATOS!C40</f>
        <v>0</v>
      </c>
      <c r="C38" s="62">
        <f>DATOS!D40</f>
        <v>0</v>
      </c>
      <c r="D38" s="23">
        <f>AVERAGE('BIM 1'!D38,'BIM 2'!D38,'BIM 3'!D38,'BIM 4 '!D38,'BIM 5'!D38)</f>
        <v>6</v>
      </c>
      <c r="E38" s="23">
        <f>AVERAGE('BIM 1'!E38,'BIM 2'!E38,'BIM 3'!E38,'BIM 4 '!E38,'BIM 5'!E38)</f>
        <v>6</v>
      </c>
      <c r="F38" s="45">
        <f>AVERAGE('BIM 1'!F38,'BIM 2'!F38,'BIM 3'!F38,'BIM 4 '!F38,'BIM 5'!F38)</f>
        <v>8</v>
      </c>
      <c r="G38" s="45">
        <f>AVERAGE('BIM 1'!G38,'BIM 2'!G38,'BIM 3'!G38,'BIM 4 '!G38,'BIM 5'!G38)</f>
        <v>8</v>
      </c>
      <c r="H38" s="45">
        <f>AVERAGE('BIM 1'!H38,'BIM 2'!H38,'BIM 3'!H38,'BIM 4 '!H38,'BIM 5'!H38)</f>
        <v>9</v>
      </c>
      <c r="I38" s="45">
        <f>AVERAGE('BIM 1'!I38,'BIM 2'!I38,'BIM 3'!I38,'BIM 4 '!I38,'BIM 5'!I38)</f>
        <v>8</v>
      </c>
      <c r="J38" s="46">
        <f t="shared" si="0"/>
        <v>7.5</v>
      </c>
      <c r="K38" s="168">
        <f>SUM('BIM 1'!K38+'BIM 1'!L38+'BIM 2'!K38+'BIM 2'!L38+'BIM 3'!K38+'BIM 3'!L38+'BIM 4 '!K38+'BIM 4 '!L38+'BIM 5'!K38+'BIM 5'!L38)</f>
        <v>0</v>
      </c>
      <c r="L38" s="155">
        <f>AVERAGE('BIM 1'!M38,'BIM 2'!M38,'BIM 3'!M38,'BIM 4 '!M38,'BIM 5'!M38)</f>
        <v>1</v>
      </c>
      <c r="M38" s="8"/>
    </row>
    <row r="39" spans="1:13" ht="19.5" customHeight="1" x14ac:dyDescent="0.25">
      <c r="A39" s="22">
        <v>34</v>
      </c>
      <c r="B39" s="61">
        <f>DATOS!C41</f>
        <v>0</v>
      </c>
      <c r="C39" s="62">
        <f>DATOS!D41</f>
        <v>0</v>
      </c>
      <c r="D39" s="23">
        <f>AVERAGE('BIM 1'!D39,'BIM 2'!D39,'BIM 3'!D39,'BIM 4 '!D39,'BIM 5'!D39)</f>
        <v>8</v>
      </c>
      <c r="E39" s="23">
        <f>AVERAGE('BIM 1'!E39,'BIM 2'!E39,'BIM 3'!E39,'BIM 4 '!E39,'BIM 5'!E39)</f>
        <v>8</v>
      </c>
      <c r="F39" s="45">
        <f>AVERAGE('BIM 1'!F39,'BIM 2'!F39,'BIM 3'!F39,'BIM 4 '!F39,'BIM 5'!F39)</f>
        <v>8</v>
      </c>
      <c r="G39" s="45">
        <f>AVERAGE('BIM 1'!G39,'BIM 2'!G39,'BIM 3'!G39,'BIM 4 '!G39,'BIM 5'!G39)</f>
        <v>8.1999999999999993</v>
      </c>
      <c r="H39" s="45">
        <f>AVERAGE('BIM 1'!H39,'BIM 2'!H39,'BIM 3'!H39,'BIM 4 '!H39,'BIM 5'!H39)</f>
        <v>9</v>
      </c>
      <c r="I39" s="45">
        <f>AVERAGE('BIM 1'!I39,'BIM 2'!I39,'BIM 3'!I39,'BIM 4 '!I39,'BIM 5'!I39)</f>
        <v>8</v>
      </c>
      <c r="J39" s="46">
        <f t="shared" si="0"/>
        <v>8.2000000000000011</v>
      </c>
      <c r="K39" s="168">
        <f>SUM('BIM 1'!K39+'BIM 1'!L39+'BIM 2'!K39+'BIM 2'!L39+'BIM 3'!K39+'BIM 3'!L39+'BIM 4 '!K39+'BIM 4 '!L39+'BIM 5'!K39+'BIM 5'!L39)</f>
        <v>0</v>
      </c>
      <c r="L39" s="155">
        <f>AVERAGE('BIM 1'!M39,'BIM 2'!M39,'BIM 3'!M39,'BIM 4 '!M39,'BIM 5'!M39)</f>
        <v>1</v>
      </c>
      <c r="M39" s="8"/>
    </row>
    <row r="40" spans="1:13" ht="19.5" customHeight="1" x14ac:dyDescent="0.25">
      <c r="A40" s="22">
        <v>35</v>
      </c>
      <c r="B40" s="61">
        <f>DATOS!C42</f>
        <v>0</v>
      </c>
      <c r="C40" s="62">
        <f>DATOS!D42</f>
        <v>0</v>
      </c>
      <c r="D40" s="23">
        <f>AVERAGE('BIM 1'!D40,'BIM 2'!D40,'BIM 3'!D40,'BIM 4 '!D40,'BIM 5'!D40)</f>
        <v>8</v>
      </c>
      <c r="E40" s="23">
        <f>AVERAGE('BIM 1'!E40,'BIM 2'!E40,'BIM 3'!E40,'BIM 4 '!E40,'BIM 5'!E40)</f>
        <v>8</v>
      </c>
      <c r="F40" s="45">
        <f>AVERAGE('BIM 1'!F40,'BIM 2'!F40,'BIM 3'!F40,'BIM 4 '!F40,'BIM 5'!F40)</f>
        <v>8</v>
      </c>
      <c r="G40" s="45">
        <f>AVERAGE('BIM 1'!G40,'BIM 2'!G40,'BIM 3'!G40,'BIM 4 '!G40,'BIM 5'!G40)</f>
        <v>8</v>
      </c>
      <c r="H40" s="45">
        <f>AVERAGE('BIM 1'!H40,'BIM 2'!H40,'BIM 3'!H40,'BIM 4 '!H40,'BIM 5'!H40)</f>
        <v>9</v>
      </c>
      <c r="I40" s="45">
        <f>AVERAGE('BIM 1'!I40,'BIM 2'!I40,'BIM 3'!I40,'BIM 4 '!I40,'BIM 5'!I40)</f>
        <v>9</v>
      </c>
      <c r="J40" s="46">
        <f t="shared" si="0"/>
        <v>8.3333333333333339</v>
      </c>
      <c r="K40" s="168">
        <f>SUM('BIM 1'!K40+'BIM 1'!L40+'BIM 2'!K40+'BIM 2'!L40+'BIM 3'!K40+'BIM 3'!L40+'BIM 4 '!K40+'BIM 4 '!L40+'BIM 5'!K40+'BIM 5'!L40)</f>
        <v>15</v>
      </c>
      <c r="L40" s="155">
        <f>AVERAGE('BIM 1'!M40,'BIM 2'!M40,'BIM 3'!M40,'BIM 4 '!M40,'BIM 5'!M40)</f>
        <v>0.92500000000000004</v>
      </c>
      <c r="M40" s="8"/>
    </row>
    <row r="41" spans="1:13" ht="19.5" customHeight="1" x14ac:dyDescent="0.25">
      <c r="A41" s="24">
        <v>36</v>
      </c>
      <c r="B41" s="61">
        <f>DATOS!C43</f>
        <v>0</v>
      </c>
      <c r="C41" s="62">
        <f>DATOS!D43</f>
        <v>0</v>
      </c>
      <c r="D41" s="23">
        <f>AVERAGE('BIM 1'!D41,'BIM 2'!D41,'BIM 3'!D41,'BIM 4 '!D41,'BIM 5'!D41)</f>
        <v>7</v>
      </c>
      <c r="E41" s="23">
        <f>AVERAGE('BIM 1'!E41,'BIM 2'!E41,'BIM 3'!E41,'BIM 4 '!E41,'BIM 5'!E41)</f>
        <v>7</v>
      </c>
      <c r="F41" s="45">
        <f>AVERAGE('BIM 1'!F41,'BIM 2'!F41,'BIM 3'!F41,'BIM 4 '!F41,'BIM 5'!F41)</f>
        <v>8</v>
      </c>
      <c r="G41" s="45">
        <f>AVERAGE('BIM 1'!G41,'BIM 2'!G41,'BIM 3'!G41,'BIM 4 '!G41,'BIM 5'!G41)</f>
        <v>8.1999999999999993</v>
      </c>
      <c r="H41" s="45">
        <f>AVERAGE('BIM 1'!H41,'BIM 2'!H41,'BIM 3'!H41,'BIM 4 '!H41,'BIM 5'!H41)</f>
        <v>8</v>
      </c>
      <c r="I41" s="45">
        <f>AVERAGE('BIM 1'!I41,'BIM 2'!I41,'BIM 3'!I41,'BIM 4 '!I41,'BIM 5'!I41)</f>
        <v>8</v>
      </c>
      <c r="J41" s="46">
        <f t="shared" si="0"/>
        <v>7.7</v>
      </c>
      <c r="K41" s="168">
        <f>SUM('BIM 1'!K41+'BIM 1'!L41+'BIM 2'!K41+'BIM 2'!L41+'BIM 3'!K41+'BIM 3'!L41+'BIM 4 '!K41+'BIM 4 '!L41+'BIM 5'!K41+'BIM 5'!L41)</f>
        <v>0</v>
      </c>
      <c r="L41" s="155">
        <f>AVERAGE('BIM 1'!M41,'BIM 2'!M41,'BIM 3'!M41,'BIM 4 '!M41,'BIM 5'!M41)</f>
        <v>1</v>
      </c>
      <c r="M41" s="8"/>
    </row>
    <row r="42" spans="1:13" ht="19.5" customHeight="1" x14ac:dyDescent="0.25">
      <c r="A42" s="24">
        <v>37</v>
      </c>
      <c r="B42" s="61">
        <f>DATOS!C44</f>
        <v>0</v>
      </c>
      <c r="C42" s="62">
        <f>DATOS!D44</f>
        <v>0</v>
      </c>
      <c r="D42" s="23">
        <f>AVERAGE('BIM 1'!D42,'BIM 2'!D42,'BIM 3'!D42,'BIM 4 '!D42,'BIM 5'!D42)</f>
        <v>7</v>
      </c>
      <c r="E42" s="23">
        <f>AVERAGE('BIM 1'!E42,'BIM 2'!E42,'BIM 3'!E42,'BIM 4 '!E42,'BIM 5'!E42)</f>
        <v>7</v>
      </c>
      <c r="F42" s="45">
        <f>AVERAGE('BIM 1'!F42,'BIM 2'!F42,'BIM 3'!F42,'BIM 4 '!F42,'BIM 5'!F42)</f>
        <v>7</v>
      </c>
      <c r="G42" s="45">
        <f>AVERAGE('BIM 1'!G42,'BIM 2'!G42,'BIM 3'!G42,'BIM 4 '!G42,'BIM 5'!G42)</f>
        <v>8</v>
      </c>
      <c r="H42" s="45">
        <f>AVERAGE('BIM 1'!H42,'BIM 2'!H42,'BIM 3'!H42,'BIM 4 '!H42,'BIM 5'!H42)</f>
        <v>9</v>
      </c>
      <c r="I42" s="45">
        <f>AVERAGE('BIM 1'!I42,'BIM 2'!I42,'BIM 3'!I42,'BIM 4 '!I42,'BIM 5'!I42)</f>
        <v>8</v>
      </c>
      <c r="J42" s="46">
        <f t="shared" si="0"/>
        <v>7.666666666666667</v>
      </c>
      <c r="K42" s="168">
        <f>SUM('BIM 1'!K42+'BIM 1'!L42+'BIM 2'!K42+'BIM 2'!L42+'BIM 3'!K42+'BIM 3'!L42+'BIM 4 '!K42+'BIM 4 '!L42+'BIM 5'!K42+'BIM 5'!L42)</f>
        <v>10</v>
      </c>
      <c r="L42" s="155">
        <f>AVERAGE('BIM 1'!M42,'BIM 2'!M42,'BIM 3'!M42,'BIM 4 '!M42,'BIM 5'!M42)</f>
        <v>0.95</v>
      </c>
      <c r="M42" s="8"/>
    </row>
    <row r="43" spans="1:13" ht="19.5" customHeight="1" x14ac:dyDescent="0.25">
      <c r="A43" s="24">
        <v>38</v>
      </c>
      <c r="B43" s="61">
        <f>DATOS!C45</f>
        <v>0</v>
      </c>
      <c r="C43" s="62">
        <f>DATOS!D45</f>
        <v>0</v>
      </c>
      <c r="D43" s="23">
        <f>AVERAGE('BIM 1'!D43,'BIM 2'!D43,'BIM 3'!D43,'BIM 4 '!D43,'BIM 5'!D43)</f>
        <v>8</v>
      </c>
      <c r="E43" s="23">
        <f>AVERAGE('BIM 1'!E43,'BIM 2'!E43,'BIM 3'!E43,'BIM 4 '!E43,'BIM 5'!E43)</f>
        <v>8</v>
      </c>
      <c r="F43" s="45">
        <f>AVERAGE('BIM 1'!F43,'BIM 2'!F43,'BIM 3'!F43,'BIM 4 '!F43,'BIM 5'!F43)</f>
        <v>8</v>
      </c>
      <c r="G43" s="45">
        <f>AVERAGE('BIM 1'!G43,'BIM 2'!G43,'BIM 3'!G43,'BIM 4 '!G43,'BIM 5'!G43)</f>
        <v>8</v>
      </c>
      <c r="H43" s="45">
        <f>AVERAGE('BIM 1'!H43,'BIM 2'!H43,'BIM 3'!H43,'BIM 4 '!H43,'BIM 5'!H43)</f>
        <v>8</v>
      </c>
      <c r="I43" s="45">
        <f>AVERAGE('BIM 1'!I43,'BIM 2'!I43,'BIM 3'!I43,'BIM 4 '!I43,'BIM 5'!I43)</f>
        <v>9</v>
      </c>
      <c r="J43" s="46">
        <f t="shared" si="0"/>
        <v>8.1666666666666661</v>
      </c>
      <c r="K43" s="168">
        <f>SUM('BIM 1'!K43+'BIM 1'!L43+'BIM 2'!K43+'BIM 2'!L43+'BIM 3'!K43+'BIM 3'!L43+'BIM 4 '!K43+'BIM 4 '!L43+'BIM 5'!K43+'BIM 5'!L43)</f>
        <v>50</v>
      </c>
      <c r="L43" s="155">
        <f>AVERAGE('BIM 1'!M43,'BIM 2'!M43,'BIM 3'!M43,'BIM 4 '!M43,'BIM 5'!M43)</f>
        <v>0.75</v>
      </c>
      <c r="M43" s="8"/>
    </row>
    <row r="44" spans="1:13" ht="19.5" customHeight="1" x14ac:dyDescent="0.25">
      <c r="A44" s="24">
        <v>39</v>
      </c>
      <c r="B44" s="61">
        <f>DATOS!C46</f>
        <v>0</v>
      </c>
      <c r="C44" s="62">
        <f>DATOS!D46</f>
        <v>0</v>
      </c>
      <c r="D44" s="23">
        <f>AVERAGE('BIM 1'!D44,'BIM 2'!D44,'BIM 3'!D44,'BIM 4 '!D44,'BIM 5'!D44)</f>
        <v>9</v>
      </c>
      <c r="E44" s="23">
        <f>AVERAGE('BIM 1'!E44,'BIM 2'!E44,'BIM 3'!E44,'BIM 4 '!E44,'BIM 5'!E44)</f>
        <v>8</v>
      </c>
      <c r="F44" s="45">
        <f>AVERAGE('BIM 1'!F44,'BIM 2'!F44,'BIM 3'!F44,'BIM 4 '!F44,'BIM 5'!F44)</f>
        <v>7</v>
      </c>
      <c r="G44" s="45">
        <f>AVERAGE('BIM 1'!G44,'BIM 2'!G44,'BIM 3'!G44,'BIM 4 '!G44,'BIM 5'!G44)</f>
        <v>8</v>
      </c>
      <c r="H44" s="45">
        <f>AVERAGE('BIM 1'!H44,'BIM 2'!H44,'BIM 3'!H44,'BIM 4 '!H44,'BIM 5'!H44)</f>
        <v>8</v>
      </c>
      <c r="I44" s="45">
        <f>AVERAGE('BIM 1'!I44,'BIM 2'!I44,'BIM 3'!I44,'BIM 4 '!I44,'BIM 5'!I44)</f>
        <v>8</v>
      </c>
      <c r="J44" s="46">
        <f t="shared" si="0"/>
        <v>8</v>
      </c>
      <c r="K44" s="168">
        <f>SUM('BIM 1'!K44+'BIM 1'!L44+'BIM 2'!K44+'BIM 2'!L44+'BIM 3'!K44+'BIM 3'!L44+'BIM 4 '!K44+'BIM 4 '!L44+'BIM 5'!K44+'BIM 5'!L44)</f>
        <v>45</v>
      </c>
      <c r="L44" s="155">
        <f>AVERAGE('BIM 1'!M44,'BIM 2'!M44,'BIM 3'!M44,'BIM 4 '!M44,'BIM 5'!M44)</f>
        <v>0.77500000000000002</v>
      </c>
      <c r="M44" s="8"/>
    </row>
    <row r="45" spans="1:13" ht="19.5" customHeight="1" x14ac:dyDescent="0.25">
      <c r="A45" s="24">
        <v>40</v>
      </c>
      <c r="B45" s="61">
        <f>DATOS!C47</f>
        <v>0</v>
      </c>
      <c r="C45" s="62">
        <f>DATOS!D47</f>
        <v>0</v>
      </c>
      <c r="D45" s="23">
        <f>AVERAGE('BIM 1'!D45,'BIM 2'!D45,'BIM 3'!D45,'BIM 4 '!D45,'BIM 5'!D45)</f>
        <v>7</v>
      </c>
      <c r="E45" s="23">
        <f>AVERAGE('BIM 1'!E45,'BIM 2'!E45,'BIM 3'!E45,'BIM 4 '!E45,'BIM 5'!E45)</f>
        <v>8</v>
      </c>
      <c r="F45" s="45">
        <f>AVERAGE('BIM 1'!F45,'BIM 2'!F45,'BIM 3'!F45,'BIM 4 '!F45,'BIM 5'!F45)</f>
        <v>8</v>
      </c>
      <c r="G45" s="45">
        <f>AVERAGE('BIM 1'!G45,'BIM 2'!G45,'BIM 3'!G45,'BIM 4 '!G45,'BIM 5'!G45)</f>
        <v>8</v>
      </c>
      <c r="H45" s="45">
        <f>AVERAGE('BIM 1'!H45,'BIM 2'!H45,'BIM 3'!H45,'BIM 4 '!H45,'BIM 5'!H45)</f>
        <v>9</v>
      </c>
      <c r="I45" s="45">
        <f>AVERAGE('BIM 1'!I45,'BIM 2'!I45,'BIM 3'!I45,'BIM 4 '!I45,'BIM 5'!I45)</f>
        <v>9</v>
      </c>
      <c r="J45" s="46">
        <f t="shared" si="0"/>
        <v>8.1666666666666661</v>
      </c>
      <c r="K45" s="168">
        <f>SUM('BIM 1'!K45+'BIM 1'!L45+'BIM 2'!K45+'BIM 2'!L45+'BIM 3'!K45+'BIM 3'!L45+'BIM 4 '!K45+'BIM 4 '!L45+'BIM 5'!K45+'BIM 5'!L45)</f>
        <v>15</v>
      </c>
      <c r="L45" s="155">
        <f>AVERAGE('BIM 1'!M45,'BIM 2'!M45,'BIM 3'!M45,'BIM 4 '!M45,'BIM 5'!M45)</f>
        <v>0.92500000000000004</v>
      </c>
      <c r="M45" s="8"/>
    </row>
    <row r="46" spans="1:13" x14ac:dyDescent="0.25">
      <c r="A46" s="143"/>
      <c r="B46" s="134"/>
      <c r="C46" s="134"/>
      <c r="D46" s="143"/>
      <c r="E46" s="143"/>
      <c r="F46" s="165"/>
      <c r="G46" s="166"/>
      <c r="H46" s="166"/>
      <c r="I46" s="166"/>
      <c r="J46" s="134"/>
      <c r="K46" s="167"/>
      <c r="L46" s="169"/>
      <c r="M46" s="134"/>
    </row>
    <row r="47" spans="1:13" ht="15.75" customHeight="1" x14ac:dyDescent="0.25">
      <c r="A47" s="27"/>
      <c r="B47" s="8"/>
      <c r="C47" s="8"/>
      <c r="D47" s="210" t="s">
        <v>16</v>
      </c>
      <c r="E47" s="210"/>
      <c r="F47" s="210"/>
      <c r="G47" s="210"/>
      <c r="H47" s="210"/>
      <c r="I47" s="210"/>
      <c r="J47" s="210"/>
      <c r="K47" s="52"/>
      <c r="L47" s="49" t="s">
        <v>17</v>
      </c>
      <c r="M47" s="8"/>
    </row>
    <row r="48" spans="1:13" ht="15.75" x14ac:dyDescent="0.25">
      <c r="A48" s="27"/>
      <c r="B48" s="31"/>
      <c r="C48" s="65" t="s">
        <v>33</v>
      </c>
      <c r="D48" s="41">
        <f t="shared" ref="D48:L48" si="1">AVERAGE(D6:D45)</f>
        <v>6.8450000000000006</v>
      </c>
      <c r="E48" s="41">
        <f t="shared" si="1"/>
        <v>7.0650000000000004</v>
      </c>
      <c r="F48" s="41">
        <f t="shared" si="1"/>
        <v>7.7900000000000009</v>
      </c>
      <c r="G48" s="41">
        <f t="shared" si="1"/>
        <v>7.68</v>
      </c>
      <c r="H48" s="41">
        <f t="shared" si="1"/>
        <v>8.5350000000000001</v>
      </c>
      <c r="I48" s="41">
        <f t="shared" si="1"/>
        <v>8.18</v>
      </c>
      <c r="J48" s="41">
        <f t="shared" si="1"/>
        <v>7.6825000000000001</v>
      </c>
      <c r="K48" s="41">
        <f t="shared" si="1"/>
        <v>8.4250000000000007</v>
      </c>
      <c r="L48" s="42">
        <f t="shared" si="1"/>
        <v>0.95787499999999992</v>
      </c>
      <c r="M48" s="8"/>
    </row>
    <row r="49" spans="1:13" x14ac:dyDescent="0.25">
      <c r="A49" s="27"/>
      <c r="B49" s="63"/>
      <c r="C49" s="8"/>
      <c r="D49" s="27"/>
      <c r="E49" s="27"/>
      <c r="F49" s="30"/>
      <c r="G49" s="29"/>
      <c r="H49" s="29"/>
      <c r="I49" s="29"/>
      <c r="J49" s="8"/>
      <c r="K49" s="37"/>
      <c r="L49" s="8"/>
      <c r="M49" s="8"/>
    </row>
    <row r="50" spans="1:13" x14ac:dyDescent="0.25">
      <c r="A50" s="27"/>
      <c r="B50" s="63"/>
      <c r="C50" s="64"/>
      <c r="D50" s="27"/>
      <c r="E50" s="27"/>
      <c r="F50" s="30"/>
      <c r="G50" s="29"/>
      <c r="H50" s="29"/>
      <c r="I50" s="29"/>
      <c r="J50" s="8"/>
      <c r="K50" s="37"/>
      <c r="L50" s="8"/>
      <c r="M50" s="8"/>
    </row>
    <row r="51" spans="1:13" ht="15.75" customHeight="1" x14ac:dyDescent="0.25">
      <c r="A51" s="2"/>
      <c r="B51" s="1"/>
      <c r="C51" s="3"/>
      <c r="D51" s="2"/>
      <c r="E51" s="2"/>
      <c r="F51" s="9"/>
      <c r="G51" s="7"/>
      <c r="H51" s="7"/>
      <c r="I51" s="7"/>
    </row>
    <row r="52" spans="1:13" x14ac:dyDescent="0.25">
      <c r="B52" s="6" t="s">
        <v>28</v>
      </c>
    </row>
  </sheetData>
  <sheetProtection algorithmName="SHA-512" hashValue="hDL1HfUHQWd4ba2xVD533Sox6yE2ZUaPHE8mFIe+WCa+v67JtMPGBSSidgOqmUIPxPlCGd1dIB+ZDT27HYvttg==" saltValue="Sxs6HmVrmhp2GE12mDX3dA==" spinCount="100000" sheet="1" objects="1" scenarios="1"/>
  <mergeCells count="3">
    <mergeCell ref="C2:F2"/>
    <mergeCell ref="D47:J47"/>
    <mergeCell ref="A1:N1"/>
  </mergeCells>
  <conditionalFormatting sqref="B2 C4 F49:F1048576 F6:F46">
    <cfRule type="cellIs" dxfId="9" priority="5" operator="equal">
      <formula>"H"</formula>
    </cfRule>
    <cfRule type="cellIs" dxfId="8" priority="6" operator="equal">
      <formula>"M"</formula>
    </cfRule>
  </conditionalFormatting>
  <conditionalFormatting sqref="L6:L45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6:J45">
    <cfRule type="cellIs" dxfId="7" priority="3" operator="lessThanOrEqual">
      <formula>6</formula>
    </cfRule>
  </conditionalFormatting>
  <conditionalFormatting sqref="A1">
    <cfRule type="cellIs" dxfId="6" priority="1" operator="equal">
      <formula>"H"</formula>
    </cfRule>
    <cfRule type="cellIs" dxfId="5" priority="2" operator="equal">
      <formula>"M"</formula>
    </cfRule>
  </conditionalFormatting>
  <printOptions horizontalCentered="1" verticalCentered="1"/>
  <pageMargins left="0.27559055118110237" right="0.70866141732283472" top="0.31496062992125984" bottom="0.19685039370078741" header="0.31496062992125984" footer="0.19685039370078741"/>
  <pageSetup scale="74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zoomScale="85" zoomScaleNormal="85" workbookViewId="0">
      <selection activeCell="J25" sqref="J25"/>
    </sheetView>
  </sheetViews>
  <sheetFormatPr baseColWidth="10" defaultRowHeight="15" x14ac:dyDescent="0.25"/>
  <cols>
    <col min="1" max="1" width="11.42578125" style="1"/>
    <col min="2" max="8" width="14.28515625" style="1" customWidth="1"/>
    <col min="9" max="16384" width="11.42578125" style="1"/>
  </cols>
  <sheetData>
    <row r="1" spans="1:10" ht="18.75" x14ac:dyDescent="0.3">
      <c r="A1" s="213" t="s">
        <v>45</v>
      </c>
      <c r="B1" s="213"/>
      <c r="C1" s="213"/>
      <c r="D1" s="213"/>
      <c r="E1" s="213"/>
      <c r="F1" s="213"/>
      <c r="G1" s="213"/>
      <c r="H1" s="213"/>
      <c r="I1" s="213"/>
      <c r="J1" s="213"/>
    </row>
    <row r="2" spans="1:10" ht="23.25" x14ac:dyDescent="0.25">
      <c r="A2" s="209" t="s">
        <v>56</v>
      </c>
      <c r="B2" s="209"/>
      <c r="C2" s="209"/>
      <c r="D2" s="209"/>
      <c r="E2" s="209"/>
      <c r="F2" s="209"/>
      <c r="G2" s="209"/>
      <c r="H2" s="209"/>
      <c r="I2" s="209"/>
      <c r="J2" s="209"/>
    </row>
    <row r="3" spans="1:10" ht="23.25" x14ac:dyDescent="0.25">
      <c r="A3" s="51"/>
      <c r="B3" s="51"/>
      <c r="C3" s="51"/>
      <c r="D3" s="51" t="s">
        <v>99</v>
      </c>
      <c r="E3" s="51" t="str">
        <f>DATOS!D4</f>
        <v>2° A</v>
      </c>
      <c r="F3" s="51"/>
      <c r="G3" s="51"/>
      <c r="H3" s="51"/>
      <c r="I3" s="51"/>
      <c r="J3" s="51"/>
    </row>
    <row r="4" spans="1:10" s="36" customFormat="1" ht="51" x14ac:dyDescent="0.25">
      <c r="A4" s="34"/>
      <c r="B4" s="68" t="s">
        <v>46</v>
      </c>
      <c r="C4" s="71" t="s">
        <v>3</v>
      </c>
      <c r="D4" s="71" t="s">
        <v>4</v>
      </c>
      <c r="E4" s="71" t="s">
        <v>12</v>
      </c>
      <c r="F4" s="72" t="s">
        <v>5</v>
      </c>
      <c r="G4" s="72" t="s">
        <v>6</v>
      </c>
      <c r="H4" s="72" t="s">
        <v>7</v>
      </c>
      <c r="I4" s="34"/>
    </row>
    <row r="5" spans="1:10" s="36" customFormat="1" ht="18.75" x14ac:dyDescent="0.3">
      <c r="A5" s="34"/>
      <c r="B5" s="69" t="s">
        <v>47</v>
      </c>
      <c r="C5" s="70">
        <f>'BIM 1'!D48</f>
        <v>6.75</v>
      </c>
      <c r="D5" s="70">
        <f>'BIM 1'!E48</f>
        <v>6.6749999999999998</v>
      </c>
      <c r="E5" s="70">
        <f>'BIM 1'!F48</f>
        <v>7.4</v>
      </c>
      <c r="F5" s="70">
        <f>'BIM 1'!G48</f>
        <v>7.375</v>
      </c>
      <c r="G5" s="70">
        <f>'BIM 1'!H48</f>
        <v>8.4749999999999996</v>
      </c>
      <c r="H5" s="70">
        <f>'BIM 1'!I48</f>
        <v>8.0250000000000004</v>
      </c>
      <c r="I5" s="34"/>
    </row>
    <row r="6" spans="1:10" s="36" customFormat="1" ht="18.75" x14ac:dyDescent="0.3">
      <c r="A6" s="34"/>
      <c r="B6" s="69" t="s">
        <v>48</v>
      </c>
      <c r="C6" s="70">
        <f>'BIM 2'!D48</f>
        <v>7.2249999999999996</v>
      </c>
      <c r="D6" s="70">
        <f>'BIM 2'!E48</f>
        <v>7.75</v>
      </c>
      <c r="E6" s="70">
        <f>'BIM 2'!F48</f>
        <v>7.45</v>
      </c>
      <c r="F6" s="70">
        <f>'BIM 2'!G48</f>
        <v>7.4249999999999998</v>
      </c>
      <c r="G6" s="70">
        <f>'BIM 2'!H48</f>
        <v>8.4749999999999996</v>
      </c>
      <c r="H6" s="70">
        <f>'BIM 2'!I48</f>
        <v>8.0500000000000007</v>
      </c>
      <c r="I6" s="34"/>
    </row>
    <row r="7" spans="1:10" s="36" customFormat="1" ht="18.75" x14ac:dyDescent="0.3">
      <c r="A7" s="34"/>
      <c r="B7" s="69" t="s">
        <v>49</v>
      </c>
      <c r="C7" s="70">
        <f>'BIM 3'!D48</f>
        <v>6.75</v>
      </c>
      <c r="D7" s="70">
        <f>'BIM 3'!E48</f>
        <v>7.55</v>
      </c>
      <c r="E7" s="70">
        <f>'BIM 3'!F48</f>
        <v>7.4</v>
      </c>
      <c r="F7" s="70">
        <f>'BIM 3'!G48</f>
        <v>7.375</v>
      </c>
      <c r="G7" s="70">
        <f>'BIM 3'!H48</f>
        <v>8.4749999999999996</v>
      </c>
      <c r="H7" s="70">
        <f>'BIM 3'!I48</f>
        <v>8.0250000000000004</v>
      </c>
      <c r="I7" s="34"/>
    </row>
    <row r="8" spans="1:10" s="36" customFormat="1" ht="18.75" x14ac:dyDescent="0.3">
      <c r="A8" s="34"/>
      <c r="B8" s="69" t="s">
        <v>50</v>
      </c>
      <c r="C8" s="70">
        <f>'BIM 4 '!D48</f>
        <v>6.75</v>
      </c>
      <c r="D8" s="70">
        <f>'BIM 4 '!E48</f>
        <v>6.6749999999999998</v>
      </c>
      <c r="E8" s="70">
        <f>'BIM 4 '!F48</f>
        <v>7.95</v>
      </c>
      <c r="F8" s="70">
        <f>'BIM 4 '!G48</f>
        <v>7.7750000000000004</v>
      </c>
      <c r="G8" s="70">
        <f>'BIM 4 '!H48</f>
        <v>8.4749999999999996</v>
      </c>
      <c r="H8" s="70">
        <f>'BIM 4 '!I48</f>
        <v>8.0250000000000004</v>
      </c>
      <c r="I8" s="34"/>
    </row>
    <row r="9" spans="1:10" s="36" customFormat="1" ht="18.75" x14ac:dyDescent="0.3">
      <c r="A9" s="34"/>
      <c r="B9" s="69" t="s">
        <v>51</v>
      </c>
      <c r="C9" s="70">
        <f>'BIM 5'!D48</f>
        <v>6.75</v>
      </c>
      <c r="D9" s="70">
        <f>'BIM 5'!E48</f>
        <v>6.6749999999999998</v>
      </c>
      <c r="E9" s="70">
        <f>'BIM 5'!F48</f>
        <v>8.75</v>
      </c>
      <c r="F9" s="70">
        <f>'BIM 5'!G48</f>
        <v>8.4499999999999993</v>
      </c>
      <c r="G9" s="70">
        <f>'BIM 5'!H48</f>
        <v>8.7750000000000004</v>
      </c>
      <c r="H9" s="70">
        <f>'BIM 5'!I48</f>
        <v>8.7750000000000004</v>
      </c>
      <c r="I9" s="34"/>
    </row>
    <row r="10" spans="1:10" s="36" customFormat="1" x14ac:dyDescent="0.25">
      <c r="A10" s="34"/>
      <c r="B10" s="34"/>
      <c r="C10" s="34"/>
      <c r="D10" s="34"/>
      <c r="E10" s="34"/>
      <c r="F10" s="34"/>
      <c r="I10" s="34"/>
    </row>
    <row r="11" spans="1:10" x14ac:dyDescent="0.25">
      <c r="A11" s="8"/>
      <c r="B11" s="8"/>
      <c r="C11" s="8"/>
      <c r="D11" s="8"/>
      <c r="E11" s="8"/>
      <c r="F11" s="8"/>
      <c r="I11" s="8"/>
    </row>
    <row r="12" spans="1:10" x14ac:dyDescent="0.25">
      <c r="A12" s="8"/>
      <c r="B12" s="8"/>
      <c r="C12" s="8"/>
      <c r="D12" s="8"/>
      <c r="E12" s="8"/>
      <c r="F12" s="8"/>
      <c r="I12" s="8"/>
    </row>
    <row r="13" spans="1:10" x14ac:dyDescent="0.25">
      <c r="A13" s="8"/>
      <c r="B13" s="8"/>
      <c r="C13" s="8"/>
      <c r="D13" s="8"/>
      <c r="E13" s="8"/>
      <c r="F13" s="8"/>
      <c r="I13" s="8"/>
    </row>
    <row r="14" spans="1:10" x14ac:dyDescent="0.25">
      <c r="A14" s="8"/>
      <c r="B14" s="8"/>
      <c r="C14" s="8"/>
      <c r="D14" s="8"/>
      <c r="E14" s="8"/>
      <c r="F14" s="8"/>
      <c r="I14" s="8"/>
    </row>
    <row r="15" spans="1:10" x14ac:dyDescent="0.25">
      <c r="A15" s="8"/>
      <c r="B15" s="8"/>
      <c r="C15" s="8"/>
      <c r="D15" s="8"/>
      <c r="E15" s="8"/>
      <c r="F15" s="8"/>
      <c r="I15" s="8"/>
    </row>
    <row r="16" spans="1:10" x14ac:dyDescent="0.25">
      <c r="A16" s="8"/>
      <c r="B16" s="8"/>
      <c r="C16" s="8"/>
      <c r="D16" s="8"/>
      <c r="E16" s="8"/>
      <c r="F16" s="8"/>
      <c r="I16" s="8"/>
    </row>
    <row r="17" spans="1:9" x14ac:dyDescent="0.25">
      <c r="A17" s="8"/>
      <c r="B17" s="8"/>
      <c r="C17" s="8"/>
      <c r="D17" s="8"/>
      <c r="E17" s="8"/>
      <c r="F17" s="8"/>
      <c r="I17" s="8"/>
    </row>
    <row r="18" spans="1:9" x14ac:dyDescent="0.25">
      <c r="A18" s="8"/>
      <c r="B18" s="8"/>
      <c r="C18" s="8"/>
      <c r="D18" s="8"/>
      <c r="E18" s="8"/>
      <c r="F18" s="8"/>
      <c r="I18" s="8"/>
    </row>
    <row r="19" spans="1:9" x14ac:dyDescent="0.25">
      <c r="A19" s="8"/>
      <c r="B19" s="8"/>
      <c r="C19" s="8"/>
      <c r="D19" s="8"/>
      <c r="E19" s="8"/>
      <c r="F19" s="8"/>
      <c r="I19" s="8"/>
    </row>
    <row r="20" spans="1:9" x14ac:dyDescent="0.25">
      <c r="A20" s="8"/>
      <c r="B20" s="8"/>
      <c r="C20" s="8"/>
      <c r="D20" s="8"/>
      <c r="E20" s="8"/>
      <c r="F20" s="8"/>
      <c r="I20" s="8"/>
    </row>
    <row r="21" spans="1:9" x14ac:dyDescent="0.25">
      <c r="A21" s="8"/>
      <c r="B21" s="8"/>
      <c r="C21" s="8"/>
      <c r="D21" s="8"/>
      <c r="E21" s="8"/>
      <c r="F21" s="8"/>
      <c r="I21" s="8"/>
    </row>
    <row r="22" spans="1:9" x14ac:dyDescent="0.25">
      <c r="A22" s="8"/>
      <c r="B22" s="8"/>
      <c r="C22" s="8"/>
      <c r="D22" s="8"/>
      <c r="E22" s="8"/>
      <c r="F22" s="8"/>
      <c r="I22" s="8"/>
    </row>
    <row r="23" spans="1:9" x14ac:dyDescent="0.25">
      <c r="A23" s="8"/>
      <c r="B23" s="8"/>
      <c r="C23" s="8"/>
      <c r="D23" s="8"/>
      <c r="E23" s="8"/>
      <c r="F23" s="8"/>
      <c r="I23" s="8"/>
    </row>
    <row r="24" spans="1:9" x14ac:dyDescent="0.25">
      <c r="A24" s="8"/>
      <c r="B24" s="8"/>
      <c r="C24" s="8"/>
      <c r="D24" s="8"/>
      <c r="E24" s="8"/>
      <c r="F24" s="8"/>
      <c r="I24" s="8"/>
    </row>
    <row r="25" spans="1:9" x14ac:dyDescent="0.25">
      <c r="A25" s="8"/>
      <c r="B25" s="8"/>
      <c r="C25" s="8"/>
      <c r="D25" s="8"/>
      <c r="E25" s="8"/>
      <c r="F25" s="8"/>
      <c r="I25" s="8"/>
    </row>
    <row r="26" spans="1:9" x14ac:dyDescent="0.25">
      <c r="A26" s="8"/>
      <c r="B26" s="8"/>
      <c r="C26" s="8"/>
      <c r="D26" s="8"/>
      <c r="E26" s="8"/>
      <c r="F26" s="8"/>
      <c r="I26" s="8"/>
    </row>
    <row r="27" spans="1:9" x14ac:dyDescent="0.25">
      <c r="A27" s="8"/>
      <c r="B27" s="8"/>
      <c r="C27" s="8"/>
      <c r="D27" s="8"/>
      <c r="E27" s="8"/>
      <c r="F27" s="8"/>
      <c r="I27" s="8"/>
    </row>
    <row r="28" spans="1:9" x14ac:dyDescent="0.25">
      <c r="A28" s="8"/>
      <c r="B28" s="8"/>
      <c r="C28" s="8"/>
      <c r="D28" s="8"/>
      <c r="E28" s="8"/>
      <c r="F28" s="8"/>
      <c r="I28" s="8"/>
    </row>
    <row r="29" spans="1:9" x14ac:dyDescent="0.25">
      <c r="A29" s="8"/>
      <c r="B29" s="8"/>
      <c r="C29" s="8"/>
      <c r="D29" s="8"/>
      <c r="E29" s="8"/>
      <c r="F29" s="8"/>
      <c r="I29" s="8"/>
    </row>
    <row r="30" spans="1:9" x14ac:dyDescent="0.25">
      <c r="A30" s="8"/>
      <c r="B30" s="8"/>
      <c r="C30" s="8"/>
      <c r="D30" s="8"/>
      <c r="E30" s="8"/>
      <c r="F30" s="8"/>
      <c r="I30" s="8"/>
    </row>
    <row r="31" spans="1:9" x14ac:dyDescent="0.25">
      <c r="A31" s="8"/>
      <c r="B31" s="8"/>
      <c r="C31" s="8"/>
      <c r="D31" s="8"/>
      <c r="E31" s="8"/>
      <c r="F31" s="8"/>
      <c r="I31" s="8"/>
    </row>
    <row r="32" spans="1:9" x14ac:dyDescent="0.25">
      <c r="A32" s="8"/>
      <c r="B32" s="8"/>
      <c r="C32" s="8"/>
      <c r="D32" s="8"/>
      <c r="E32" s="8"/>
      <c r="F32" s="8"/>
      <c r="I32" s="8"/>
    </row>
    <row r="33" spans="1:9" x14ac:dyDescent="0.25">
      <c r="A33" s="8"/>
      <c r="B33" s="8"/>
      <c r="C33" s="8"/>
      <c r="D33" s="8"/>
      <c r="E33" s="73"/>
      <c r="F33" s="27"/>
      <c r="G33" s="8"/>
      <c r="H33" s="27"/>
      <c r="I33" s="8"/>
    </row>
    <row r="34" spans="1:9" x14ac:dyDescent="0.25">
      <c r="A34" s="8"/>
      <c r="B34" s="216"/>
      <c r="C34" s="216"/>
      <c r="D34" s="216"/>
      <c r="E34" s="27"/>
      <c r="F34" s="53"/>
      <c r="G34" s="53"/>
      <c r="H34" s="53"/>
      <c r="I34" s="8"/>
    </row>
    <row r="35" spans="1:9" x14ac:dyDescent="0.25">
      <c r="A35" s="8"/>
      <c r="B35" s="214" t="str">
        <f>DATOS!D5</f>
        <v>LUIS GILBERTO GRANADOS LARA</v>
      </c>
      <c r="C35" s="214"/>
      <c r="D35" s="214"/>
      <c r="E35" s="27"/>
      <c r="F35" s="215">
        <f>DATOS!D6</f>
        <v>0</v>
      </c>
      <c r="G35" s="215"/>
      <c r="H35" s="215"/>
      <c r="I35" s="8"/>
    </row>
    <row r="36" spans="1:9" x14ac:dyDescent="0.25">
      <c r="A36" s="8"/>
      <c r="B36" s="214" t="s">
        <v>53</v>
      </c>
      <c r="C36" s="214"/>
      <c r="D36" s="214"/>
      <c r="E36" s="8"/>
      <c r="F36" s="8"/>
      <c r="G36" s="73" t="s">
        <v>52</v>
      </c>
      <c r="H36" s="8"/>
      <c r="I36" s="8"/>
    </row>
    <row r="38" spans="1:9" x14ac:dyDescent="0.25">
      <c r="B38" s="1" t="s">
        <v>54</v>
      </c>
    </row>
  </sheetData>
  <mergeCells count="6">
    <mergeCell ref="A1:J1"/>
    <mergeCell ref="B36:D36"/>
    <mergeCell ref="F35:H35"/>
    <mergeCell ref="B34:D34"/>
    <mergeCell ref="B35:D35"/>
    <mergeCell ref="A2:J2"/>
  </mergeCells>
  <conditionalFormatting sqref="C5:H9">
    <cfRule type="iconSet" priority="7">
      <iconSet iconSet="3Flags">
        <cfvo type="percent" val="0"/>
        <cfvo type="percent" val="33"/>
        <cfvo type="percent" val="67"/>
      </iconSet>
    </cfRule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2:A3">
    <cfRule type="cellIs" dxfId="4" priority="1" operator="equal">
      <formula>"H"</formula>
    </cfRule>
    <cfRule type="cellIs" dxfId="3" priority="2" operator="equal">
      <formula>"M"</formula>
    </cfRule>
  </conditionalFormatting>
  <printOptions horizontalCentered="1" verticalCentered="1"/>
  <pageMargins left="0.43307086614173229" right="0.35433070866141736" top="0.39" bottom="0.26" header="0.24" footer="0.19"/>
  <pageSetup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7</vt:i4>
      </vt:variant>
    </vt:vector>
  </HeadingPairs>
  <TitlesOfParts>
    <vt:vector size="17" baseType="lpstr">
      <vt:lpstr>DATOS</vt:lpstr>
      <vt:lpstr>911.1</vt:lpstr>
      <vt:lpstr>BIM 1</vt:lpstr>
      <vt:lpstr>BIM 2</vt:lpstr>
      <vt:lpstr>BIM 3</vt:lpstr>
      <vt:lpstr>BIM 4 </vt:lpstr>
      <vt:lpstr>BIM 5</vt:lpstr>
      <vt:lpstr>FINALES</vt:lpstr>
      <vt:lpstr>GRÁFICA</vt:lpstr>
      <vt:lpstr>911_CIERRE</vt:lpstr>
      <vt:lpstr>'BIM 1'!Área_de_impresión</vt:lpstr>
      <vt:lpstr>'BIM 2'!Área_de_impresión</vt:lpstr>
      <vt:lpstr>'BIM 3'!Área_de_impresión</vt:lpstr>
      <vt:lpstr>'BIM 4 '!Área_de_impresión</vt:lpstr>
      <vt:lpstr>'BIM 5'!Área_de_impresión</vt:lpstr>
      <vt:lpstr>DATOS!Área_de_impresión</vt:lpstr>
      <vt:lpstr>FINALES!Área_de_impresión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</dc:creator>
  <cp:lastModifiedBy>Usuario</cp:lastModifiedBy>
  <cp:lastPrinted>2017-08-27T23:49:16Z</cp:lastPrinted>
  <dcterms:created xsi:type="dcterms:W3CDTF">2009-01-26T14:54:42Z</dcterms:created>
  <dcterms:modified xsi:type="dcterms:W3CDTF">2017-08-28T00:51:41Z</dcterms:modified>
</cp:coreProperties>
</file>